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firstSheet="3" activeTab="3"/>
  </bookViews>
  <sheets>
    <sheet name="Sheet2" sheetId="1" state="hidden" r:id="rId1"/>
    <sheet name="estimate " sheetId="2" state="hidden" r:id="rId2"/>
    <sheet name="Sheet1" sheetId="3" state="hidden" r:id="rId3"/>
    <sheet name="qs" sheetId="4" r:id="rId4"/>
    <sheet name="Sheet3" sheetId="5" r:id="rId5"/>
  </sheets>
  <definedNames>
    <definedName name="_xlnm.Print_Area" localSheetId="3">qs!$I$6</definedName>
  </definedName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M17" i="5"/>
  <c r="J12"/>
  <c r="P11"/>
  <c r="L11"/>
  <c r="L12" s="1"/>
  <c r="G54" i="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55" s="1"/>
  <c r="G56" s="1"/>
  <c r="G6"/>
  <c r="F265" i="2"/>
  <c r="F263"/>
  <c r="F262"/>
  <c r="F261"/>
  <c r="F260"/>
  <c r="F259"/>
  <c r="F258"/>
  <c r="F257"/>
  <c r="F256"/>
  <c r="F255"/>
  <c r="F252"/>
  <c r="F250"/>
  <c r="F249"/>
  <c r="F247"/>
  <c r="F245"/>
  <c r="F243"/>
  <c r="F241"/>
  <c r="F239"/>
  <c r="F237"/>
  <c r="F235"/>
  <c r="F234"/>
  <c r="F233"/>
  <c r="F231"/>
  <c r="F230"/>
  <c r="F228"/>
  <c r="F227"/>
  <c r="F225"/>
  <c r="F224"/>
  <c r="F222"/>
  <c r="F220"/>
  <c r="F218"/>
  <c r="F216"/>
  <c r="F214"/>
  <c r="F213"/>
  <c r="F211"/>
  <c r="E210"/>
  <c r="F210" s="1"/>
  <c r="F209"/>
  <c r="F208"/>
  <c r="F207"/>
  <c r="F205"/>
  <c r="B205"/>
  <c r="F204"/>
  <c r="F203"/>
  <c r="F202"/>
  <c r="F201"/>
  <c r="F200"/>
  <c r="F199"/>
  <c r="F198"/>
  <c r="E198"/>
  <c r="E197"/>
  <c r="F197" s="1"/>
  <c r="F196"/>
  <c r="E196"/>
  <c r="E195"/>
  <c r="F195" s="1"/>
  <c r="F194"/>
  <c r="E194"/>
  <c r="F193"/>
  <c r="F191"/>
  <c r="F189"/>
  <c r="B189"/>
  <c r="F188"/>
  <c r="F187"/>
  <c r="F186"/>
  <c r="F185"/>
  <c r="F184"/>
  <c r="F183"/>
  <c r="F182"/>
  <c r="E182"/>
  <c r="E181"/>
  <c r="F181" s="1"/>
  <c r="F180"/>
  <c r="E180"/>
  <c r="E179"/>
  <c r="F179" s="1"/>
  <c r="F178"/>
  <c r="E178"/>
  <c r="F177"/>
  <c r="F175"/>
  <c r="F173"/>
  <c r="F172"/>
  <c r="F171"/>
  <c r="F170"/>
  <c r="F169"/>
  <c r="F168"/>
  <c r="F167"/>
  <c r="E166"/>
  <c r="F166" s="1"/>
  <c r="E165"/>
  <c r="F165" s="1"/>
  <c r="E164"/>
  <c r="F164" s="1"/>
  <c r="F163"/>
  <c r="E163"/>
  <c r="E162"/>
  <c r="F162" s="1"/>
  <c r="F161"/>
  <c r="F159"/>
  <c r="F158"/>
  <c r="F157"/>
  <c r="F155"/>
  <c r="F154"/>
  <c r="F153"/>
  <c r="F151"/>
  <c r="F150"/>
  <c r="F149"/>
  <c r="F148"/>
  <c r="F147"/>
  <c r="F146"/>
  <c r="F145"/>
  <c r="F143"/>
  <c r="F142"/>
  <c r="F141"/>
  <c r="F140"/>
  <c r="F139"/>
  <c r="F138"/>
  <c r="F137"/>
  <c r="F135"/>
  <c r="F134"/>
  <c r="F133"/>
  <c r="F132"/>
  <c r="F131"/>
  <c r="F130"/>
  <c r="F129"/>
  <c r="F127"/>
  <c r="F126"/>
  <c r="F125"/>
  <c r="F124"/>
  <c r="F123"/>
  <c r="F122"/>
  <c r="F120"/>
  <c r="F119"/>
  <c r="F118"/>
  <c r="F117"/>
  <c r="F116"/>
  <c r="F115"/>
  <c r="F113"/>
  <c r="F112"/>
  <c r="F111"/>
  <c r="F110"/>
  <c r="F109"/>
  <c r="F108"/>
  <c r="E106"/>
  <c r="F106" s="1"/>
  <c r="F103"/>
  <c r="E103"/>
  <c r="E102"/>
  <c r="F102" s="1"/>
  <c r="F101"/>
  <c r="E101"/>
  <c r="E100"/>
  <c r="F100" s="1"/>
  <c r="F99"/>
  <c r="F97"/>
  <c r="E96"/>
  <c r="F96" s="1"/>
  <c r="F95"/>
  <c r="F94"/>
  <c r="F93"/>
  <c r="F92"/>
  <c r="E92"/>
  <c r="F91"/>
  <c r="E91"/>
  <c r="F90"/>
  <c r="E90"/>
  <c r="F89"/>
  <c r="E89"/>
  <c r="F87"/>
  <c r="E87"/>
  <c r="E86"/>
  <c r="F86" s="1"/>
  <c r="F84"/>
  <c r="E84"/>
  <c r="F83"/>
  <c r="E83"/>
  <c r="F82"/>
  <c r="E82"/>
  <c r="F80"/>
  <c r="F79"/>
  <c r="F78"/>
  <c r="F77"/>
  <c r="F76"/>
  <c r="F75"/>
  <c r="F74"/>
  <c r="F73"/>
  <c r="F72"/>
  <c r="F71"/>
  <c r="F70"/>
  <c r="F69"/>
  <c r="F68"/>
  <c r="F67"/>
  <c r="F65"/>
  <c r="E65"/>
  <c r="F64"/>
  <c r="E64"/>
  <c r="F63"/>
  <c r="E63"/>
  <c r="F62"/>
  <c r="E61"/>
  <c r="F61" s="1"/>
  <c r="F60"/>
  <c r="E60"/>
  <c r="F59"/>
  <c r="F58"/>
  <c r="E58"/>
  <c r="F57"/>
  <c r="E57"/>
  <c r="F55"/>
  <c r="F54"/>
  <c r="F52"/>
  <c r="F51"/>
  <c r="F50"/>
  <c r="F48"/>
  <c r="E48"/>
  <c r="E47"/>
  <c r="F47" s="1"/>
  <c r="F46"/>
  <c r="E46"/>
  <c r="F45"/>
  <c r="F44"/>
  <c r="E44"/>
  <c r="E43"/>
  <c r="F43" s="1"/>
  <c r="F42"/>
  <c r="E42"/>
  <c r="F41"/>
  <c r="F40"/>
  <c r="F39"/>
  <c r="F37"/>
  <c r="F36"/>
  <c r="F34"/>
  <c r="F32"/>
  <c r="F31"/>
  <c r="E31"/>
  <c r="F30"/>
  <c r="F28"/>
  <c r="F27"/>
  <c r="E27"/>
  <c r="F25"/>
  <c r="F23"/>
  <c r="F21"/>
  <c r="E21"/>
  <c r="E20"/>
  <c r="F20" s="1"/>
  <c r="F19"/>
  <c r="E19"/>
  <c r="E18"/>
  <c r="F18" s="1"/>
  <c r="F17"/>
  <c r="E17"/>
  <c r="E16"/>
  <c r="F16" s="1"/>
  <c r="F15"/>
  <c r="E15"/>
  <c r="E14"/>
  <c r="F14" s="1"/>
  <c r="F12"/>
  <c r="E12"/>
  <c r="E10"/>
  <c r="F10" s="1"/>
  <c r="F8"/>
  <c r="E8"/>
  <c r="E6"/>
  <c r="F6" s="1"/>
  <c r="F4"/>
  <c r="E4"/>
  <c r="E3"/>
  <c r="F3" s="1"/>
  <c r="F22" i="1"/>
  <c r="F21"/>
  <c r="F20"/>
  <c r="F19"/>
  <c r="F18"/>
  <c r="F17"/>
  <c r="F16"/>
  <c r="F15"/>
  <c r="F14"/>
  <c r="F13"/>
  <c r="F12"/>
  <c r="F11"/>
  <c r="F10"/>
  <c r="F9"/>
  <c r="F8"/>
  <c r="F7"/>
  <c r="F6"/>
  <c r="F5"/>
  <c r="F4"/>
  <c r="F3"/>
  <c r="F2"/>
  <c r="F23" s="1"/>
  <c r="F24" s="1"/>
  <c r="F266" i="2" l="1"/>
  <c r="F267" s="1"/>
</calcChain>
</file>

<file path=xl/sharedStrings.xml><?xml version="1.0" encoding="utf-8"?>
<sst xmlns="http://schemas.openxmlformats.org/spreadsheetml/2006/main" count="968" uniqueCount="457">
  <si>
    <t>load calculation:</t>
  </si>
  <si>
    <t>qty</t>
  </si>
  <si>
    <t>watts</t>
  </si>
  <si>
    <t>total</t>
  </si>
  <si>
    <t>Combined plug point  </t>
  </si>
  <si>
    <t>*</t>
  </si>
  <si>
    <t>20W LED TUBE</t>
  </si>
  <si>
    <t>18W LED DOWNLIGHT (Square / Round)</t>
  </si>
  <si>
    <t>34W 2X2 LED CLEAN ROOM DOWNLIGHT with top opening</t>
  </si>
  <si>
    <t>34W 2X2 LED PANEL LIGHT with conical de-glaring prism center panel</t>
  </si>
  <si>
    <t>30W 4X1 LED PANEL LIGHT</t>
  </si>
  <si>
    <t>9W LED BULB</t>
  </si>
  <si>
    <t>12W LED BULB</t>
  </si>
  <si>
    <t>90W LED STREET LIGHT</t>
  </si>
  <si>
    <t>1200 mm SWEEP CEILING FAN</t>
  </si>
  <si>
    <t>400 mm SWEEP WALL MOUNTING FAN</t>
  </si>
  <si>
    <t>400 mm SWEEP PEDESTAL FAN</t>
  </si>
  <si>
    <t xml:space="preserve">200 mm single phase, light duty exhaust fan </t>
  </si>
  <si>
    <t>450 mm, single phase, heavy duty, 1400 rpm exhaust fan in metal frame.</t>
  </si>
  <si>
    <t>6A(3x1.50mm²)</t>
  </si>
  <si>
    <t>16A(3x2.50mm²)</t>
  </si>
  <si>
    <t>16A(2x4.00mm²+1x2.50mm²)/(3x4.00mm²)</t>
  </si>
  <si>
    <t>16A(2x6.00mm²+1x4.00mm²)/(3x6.00mm²)</t>
  </si>
  <si>
    <t>LIFT</t>
  </si>
  <si>
    <t>20KVA UPS</t>
  </si>
  <si>
    <t>5KVA INVERTER</t>
  </si>
  <si>
    <t>total connected load in watts</t>
  </si>
  <si>
    <t>in KW</t>
  </si>
  <si>
    <t xml:space="preserve">round off KW </t>
  </si>
  <si>
    <t>Sl.
No.</t>
  </si>
  <si>
    <t>Qty</t>
  </si>
  <si>
    <t>Unit</t>
  </si>
  <si>
    <t>Item Description</t>
  </si>
  <si>
    <t>Rate/
Unit</t>
  </si>
  <si>
    <t>Amount</t>
  </si>
  <si>
    <t xml:space="preserve">Supply and wiring light points according to IS 732-1989 using rigid black/ivory medium class PVC conduit of minimum size 20 mm conforming to IS 9537 part III 1983 and with suitable size specials conforming to IS 3419-1988, fixing the conduit using metal saddles spacing not exceeding 50 cm or concealed suitably and with 1.00 sq mm PVC insulated stranded single core FR copper conductor cable 650V grade including providing switch board main and continuous earthing with 1.50 sq mm PVC insulated stranded single core FR copper conductor cable 650V grade, required quantity of copper earth socket, brass bolt and nut crimping etc complete with suitable size modular type metal switch boxes, modular type front plates (white) etc up to and including 6A modular type RoHS compliant SP switches and making good the surface of wall, colour washing etc complete. All the terminations in the switch boards and DB's shall be tinned and the wires shall be drawn and fixed along the periphery of the box using suitable ties, tie mounts etc as required.  </t>
  </si>
  <si>
    <t>a</t>
  </si>
  <si>
    <t>pts</t>
  </si>
  <si>
    <t xml:space="preserve">Group A </t>
  </si>
  <si>
    <t>b</t>
  </si>
  <si>
    <t>Group B</t>
  </si>
  <si>
    <t>Supply and wiring fan points according to IS 732-1989 using rigid black/ivory medium class PVC conduit of minimum size 20 mm conforming to IS 9537 part III 1983 and with suitable size specials conforming to IS 3419-1988, fixing the conduit using metal saddles spacing not exceeding 50 cm or concealed suitably and with 1.00 sq mm PVC insulated stranded single core FR copper conductor cable 650V grade including providing switch board main and continuous earthing with 1.50 sq mm PVC insulated stranded single core FR copper conductor cable 650V grade, required quantity of copper earth socket, brass bolt and nut crimping etc complete with suitable size modular type metal switch boxes, modular type front plates (white) etc up to and including 6A modular type RoHS compliant SP switches and making good the surface of wall, colour washing etc complete. All the terminations in the switch boards and DB's shall be tinned and the wires shall be drawn and fixed along the periphery of the box using suitable ties, tie mounts etc as required (excluding fan &amp; regulator).</t>
  </si>
  <si>
    <t>Supply and wiring exhaust fan points according to IS 732-1989 using rigid black/ivory medium class PVC conduit of minimum size 20 mm conforming to IS 9537 part III 1983 and with suitable size specials conforming to IS 3419-1988, fixing the conduit using metal saddles spacing not exceeding 50 cm or concealed suitably and with 1.00 sq mm PVC insulated stranded single core FR copper conductor cable 650V grade including providing switch board main and continuous earthing with 1.50 sq mm PVC insulated stranded single core FR copper conductor cable 650V grade, required quantity of copper earth socket, brass bolt and nut crimping etc complete with suitable size modular type metal switch boxes, modular type front plates (white) etc up to and including 6A modular type RoHS compliant SP switches and making good the surface of wall, colour washing etc complete. All the terminations in the switch boards and DB's shall be tinned and the wires shall be drawn and fixed along the periphery of the box using suitable ties, tie mounts etc as required (excluding exhaust fan).</t>
  </si>
  <si>
    <t>Supply and wiring call bell points according to IS 732-1989 using rigid black/ivory medium class PVC conduit of minimum size 20 mm conforming to IS 9537 part III 1983 and with suitable size specials conforming to IS 3419-1988, fixing the conduit using metal saddles spacing not exceeding 50 cm or concealed suitably and with 1.00 sq mm PVC insulated stranded single core FR copper conductor cable 650V grade including providing switch board main and continuous earthing with 1.50 sq mm PVC insulated stranded single core FR copper conductor cable 650V grade, required quantity of copper earth socket, brass bolt and nut crimping etc complete with suitable size modular type metal switch boxes, modular type front plates (white) etc up to and including 6 amps modular type RoHS compliant bell switches and making good the surface of wall, colour washing etc complete. All the terminations in the switch boards and DB's shall be tinned and the wires shall be drawn and fixed along the periphery of the box using suitable ties, tie mounts etc as required (excluding call bell).</t>
  </si>
  <si>
    <t>Supply and wiring combined plug points according to IS 732-1989 using rigid black/ivory medium class PVC conduit of minimum size 20 mm conforming to IS 9537 part III 1983 and with suitable size specials conforming to IS 3419-1988, fixing the conduit using metal saddles spacing not exceeding 50 cm or concealed suitably and with 1.50 sq mm PVC insulated stranded single core FR copper conductor cable 650V grade including providing switch board main and continuous earthing with 1.50 sq mm PVC insulated stranded single core FR copper conductor cable 650V grade, required quantity of copper earth socket, brass bolt and nut crimping etc complete with suitable size modular type metal switch boxes, modular type front plates (white) etc up to and including 6A modular type RoHS compliant SP switches and making good the surface of wall, colour washing etc complete. All the terminations in the switch boards and DB's shall be tinned and the wires shall be drawn and fixed along the periphery of the box using suitable ties, tie mounts etc as required (in the same switch board as that of light &amp; fan points).</t>
  </si>
  <si>
    <t>Supply, conveyance, installation, testing and commissioning the following types of  light fittings with all accessories directly on wall/existing false ceiling and giving connections with 16/0.20 mm 3 core PVC insulated and sheathed round copper conductor flex wire or extending the original wiring and giving connections as required. (Make: Havells, Luker)</t>
  </si>
  <si>
    <t>nos</t>
  </si>
  <si>
    <r>
      <rPr>
        <sz val="9"/>
        <rFont val="Bookman Old Style"/>
        <family val="1"/>
        <charset val="1"/>
      </rPr>
      <t>28W LED PANEL LIGHTS 2X2 (PLUTONEO2X2PLR</t>
    </r>
    <r>
      <rPr>
        <b/>
        <sz val="9"/>
        <rFont val="Bookman Old Style"/>
        <family val="1"/>
        <charset val="1"/>
      </rPr>
      <t>28W</t>
    </r>
    <r>
      <rPr>
        <sz val="9"/>
        <rFont val="Bookman Old Style"/>
        <family val="1"/>
        <charset val="1"/>
      </rPr>
      <t>LED840S)</t>
    </r>
  </si>
  <si>
    <r>
      <rPr>
        <sz val="9"/>
        <rFont val="Bookman Old Style"/>
        <family val="1"/>
        <charset val="1"/>
      </rPr>
      <t>30W LED PANEL LIGHTS 4X1 (PLUTONEO4X1PLR</t>
    </r>
    <r>
      <rPr>
        <b/>
        <sz val="9"/>
        <rFont val="Bookman Old Style"/>
        <family val="1"/>
        <charset val="1"/>
      </rPr>
      <t>30W</t>
    </r>
    <r>
      <rPr>
        <sz val="9"/>
        <rFont val="Bookman Old Style"/>
        <family val="1"/>
        <charset val="1"/>
      </rPr>
      <t>LED840S)</t>
    </r>
  </si>
  <si>
    <t>c</t>
  </si>
  <si>
    <r>
      <rPr>
        <sz val="9"/>
        <rFont val="Bookman Old Style"/>
        <family val="1"/>
        <charset val="1"/>
      </rPr>
      <t>15W LED PANEL LIGHTS 1X1 (PLUTOSURFACE1X1PLS</t>
    </r>
    <r>
      <rPr>
        <b/>
        <sz val="9"/>
        <rFont val="Bookman Old Style"/>
        <family val="1"/>
        <charset val="1"/>
      </rPr>
      <t>15W</t>
    </r>
    <r>
      <rPr>
        <sz val="9"/>
        <rFont val="Bookman Old Style"/>
        <family val="1"/>
        <charset val="1"/>
      </rPr>
      <t>LED857S)</t>
    </r>
  </si>
  <si>
    <t>d</t>
  </si>
  <si>
    <r>
      <rPr>
        <sz val="9"/>
        <rFont val="Bookman Old Style"/>
        <family val="1"/>
        <charset val="1"/>
      </rPr>
      <t>15W LED DOWNLIGHTS (EDGEPRORDDLR</t>
    </r>
    <r>
      <rPr>
        <b/>
        <sz val="9"/>
        <rFont val="Bookman Old Style"/>
        <family val="1"/>
        <charset val="1"/>
      </rPr>
      <t>15W</t>
    </r>
    <r>
      <rPr>
        <sz val="9"/>
        <rFont val="Bookman Old Style"/>
        <family val="1"/>
        <charset val="1"/>
      </rPr>
      <t>LED840S)</t>
    </r>
  </si>
  <si>
    <t>e</t>
  </si>
  <si>
    <r>
      <rPr>
        <sz val="9"/>
        <rFont val="Bookman Old Style"/>
        <family val="1"/>
        <charset val="1"/>
      </rPr>
      <t>18W CLEAN ROOM LIGHTS (BOCR1x1R</t>
    </r>
    <r>
      <rPr>
        <b/>
        <sz val="9"/>
        <rFont val="Bookman Old Style"/>
        <family val="1"/>
        <charset val="1"/>
      </rPr>
      <t>18W</t>
    </r>
    <r>
      <rPr>
        <sz val="9"/>
        <rFont val="Bookman Old Style"/>
        <family val="1"/>
        <charset val="1"/>
      </rPr>
      <t>LED857SPCM)</t>
    </r>
  </si>
  <si>
    <t>f</t>
  </si>
  <si>
    <r>
      <rPr>
        <sz val="9"/>
        <rFont val="Bookman Old Style"/>
        <family val="1"/>
        <charset val="1"/>
      </rPr>
      <t>20W LED TUBE (ENDURALINEARNEOBS</t>
    </r>
    <r>
      <rPr>
        <b/>
        <sz val="9"/>
        <rFont val="Bookman Old Style"/>
        <family val="1"/>
        <charset val="1"/>
      </rPr>
      <t>20W</t>
    </r>
    <r>
      <rPr>
        <sz val="9"/>
        <rFont val="Bookman Old Style"/>
        <family val="1"/>
        <charset val="1"/>
      </rPr>
      <t>LED830SPCWH)</t>
    </r>
  </si>
  <si>
    <t>g</t>
  </si>
  <si>
    <r>
      <rPr>
        <sz val="9"/>
        <rFont val="Bookman Old Style"/>
        <family val="1"/>
        <charset val="1"/>
      </rPr>
      <t>28W LED SLIM PANEL LIGHT (ENDURASLIMPROPLUS2X2PLR</t>
    </r>
    <r>
      <rPr>
        <b/>
        <sz val="9"/>
        <rFont val="Bookman Old Style"/>
        <family val="1"/>
        <charset val="1"/>
      </rPr>
      <t>28</t>
    </r>
    <r>
      <rPr>
        <sz val="9"/>
        <rFont val="Bookman Old Style"/>
        <family val="1"/>
        <charset val="1"/>
      </rPr>
      <t>LED840M)</t>
    </r>
  </si>
  <si>
    <t>Supplying and fixing PVC batten/angle holder including connections etc as required.</t>
  </si>
  <si>
    <t>Supply and providing the following types and power rated lamps in the existing fittings as required.</t>
  </si>
  <si>
    <t>12 W LED BULB</t>
  </si>
  <si>
    <t>Supply, fabrication, conveyance and fixing the following sizes of B class GI pipe bent to shape/cut and welded to shape and fixing the same to wall/parapet using clamps as noted along with each size, painting with 2 coats of synthetic enamel paint over a coat of zinc chromate primer, making good the damages, colour washing etc as required (for the installation of outdoor light fittings).</t>
  </si>
  <si>
    <t>50 mm dia with clamps made from 25x3 mm MS flat</t>
  </si>
  <si>
    <t>Supply, conveyance, installation, testing and commissioning of pre-wired light fitting of the following types complete with all accessories and  lamps etc in the existing GI pipe and giving connections with required length of 16/0.20mm 3 core copper conductor flex wire conforming to relevant ISS or extending the original wiring and giving connection etc as required. (Make: Havells, Luker)</t>
  </si>
  <si>
    <r>
      <rPr>
        <sz val="9"/>
        <rFont val="Bookman Old Style"/>
        <family val="1"/>
        <charset val="1"/>
      </rPr>
      <t>40 W LED STREET LIGHTS (ENDURACITYLINERNEXGENSL</t>
    </r>
    <r>
      <rPr>
        <b/>
        <sz val="9"/>
        <rFont val="Bookman Old Style"/>
        <family val="1"/>
        <charset val="1"/>
      </rPr>
      <t>40W</t>
    </r>
    <r>
      <rPr>
        <sz val="9"/>
        <rFont val="Bookman Old Style"/>
        <family val="1"/>
        <charset val="1"/>
      </rPr>
      <t>LED757SASYBOPC)</t>
    </r>
  </si>
  <si>
    <t>Supply and installation of suitable size MS rod type fan clamp as per IS 732 as required.</t>
  </si>
  <si>
    <r>
      <rPr>
        <sz val="9"/>
        <color rgb="FF000000"/>
        <rFont val="Bookman Old Style"/>
        <family val="1"/>
        <charset val="1"/>
      </rPr>
      <t>Supply, conveyance, installation, testing and commissioning</t>
    </r>
    <r>
      <rPr>
        <b/>
        <sz val="9"/>
        <rFont val="Bookman Old Style"/>
        <family val="1"/>
        <charset val="1"/>
      </rPr>
      <t xml:space="preserve"> </t>
    </r>
    <r>
      <rPr>
        <sz val="9"/>
        <rFont val="Bookman Old Style"/>
        <family val="1"/>
        <charset val="1"/>
      </rPr>
      <t>of ceiling fans</t>
    </r>
    <r>
      <rPr>
        <b/>
        <sz val="9"/>
        <rFont val="Bookman Old Style"/>
        <family val="1"/>
        <charset val="1"/>
      </rPr>
      <t xml:space="preserve"> </t>
    </r>
    <r>
      <rPr>
        <sz val="9"/>
        <rFont val="Bookman Old Style"/>
        <family val="1"/>
        <charset val="1"/>
      </rPr>
      <t>of the following sizes  using standard accessories excluding regulator, wiring the down rod with 16/0.20mm PVC insulated and PVC sheathed 650/1100V grade 3 core round copper conductor flex wire or with extended original wiring etc as required. (Make: Bajaj, Almonard, Havells, Crompton)</t>
    </r>
  </si>
  <si>
    <t>1200 mm sweep (5 star rated)</t>
  </si>
  <si>
    <t>Supplying and fixing two module stepped type electronic fan regulator on the existing modular plate switch box including connections but excluding modular plate etc as required.</t>
  </si>
  <si>
    <t>mtr</t>
  </si>
  <si>
    <t>Supply and providing every additional length of down rod of suitable size heavy gauge GI/WI pipe with 16/0.20mm PVC insulated and PVC sheathed 3 core round copper conductor flex wire conforming in relevant ISS or with original wiring extended including painting as required.</t>
  </si>
  <si>
    <t>Supply, conveyance, installation, testing and commissioning wall mounting fan of the following sizes using mounting brackets supplied along with the fan and giving connection with existing wire as required. (Make: Bajaj, Almonard, Havells, Crompton)</t>
  </si>
  <si>
    <t>400 mm sweep</t>
  </si>
  <si>
    <t>Supply, conveyance, installation, testing and commissioning pedestal fan of the following sizes using mounting brackets supplied along with the fan and giving connection with existing wire as required. (Make: Bajaj, Almonard, Havells, Crompton)</t>
  </si>
  <si>
    <r>
      <rPr>
        <sz val="9"/>
        <color rgb="FF000000"/>
        <rFont val="Bookman Old Style"/>
        <family val="1"/>
        <charset val="1"/>
      </rPr>
      <t>Charges for cutting holes suitable for accommodating exhaust fans</t>
    </r>
    <r>
      <rPr>
        <b/>
        <sz val="9"/>
        <rFont val="Bookman Old Style"/>
        <family val="1"/>
        <charset val="1"/>
      </rPr>
      <t xml:space="preserve"> </t>
    </r>
    <r>
      <rPr>
        <sz val="9"/>
        <rFont val="Bookman Old Style"/>
        <family val="1"/>
        <charset val="1"/>
      </rPr>
      <t>of sizes exceeding 305 mm sweep up to 450 mm including plastering, colour washing etc as required.</t>
    </r>
  </si>
  <si>
    <r>
      <rPr>
        <sz val="9"/>
        <color rgb="FF000000"/>
        <rFont val="Bookman Old Style"/>
        <family val="1"/>
        <charset val="1"/>
      </rPr>
      <t>Supply, conveyance, installation, testing and commissioning</t>
    </r>
    <r>
      <rPr>
        <b/>
        <sz val="9"/>
        <rFont val="Bookman Old Style"/>
        <family val="1"/>
        <charset val="1"/>
      </rPr>
      <t xml:space="preserve"> </t>
    </r>
    <r>
      <rPr>
        <sz val="9"/>
        <rFont val="Bookman Old Style"/>
        <family val="1"/>
        <charset val="1"/>
      </rPr>
      <t xml:space="preserve">of the following sizes of exhaust fans in the existing opening, fixing necessary bolt and nuts, making good the damages etc. as required including giving connections with required length of 24/0.20mm PVC insulated and PVC sheathed 3 core round copper conductor flex wire conforming to relevant ISS. (Make: Bajaj, Almonard, Havells, Crompton) </t>
    </r>
  </si>
  <si>
    <t>200 mm, single phase, light duty exhaust fan in plastic body with self opening louvers</t>
  </si>
  <si>
    <t xml:space="preserve">300/305 mm, single phase light duty exhaust fan in metal frame </t>
  </si>
  <si>
    <t>450 mm, single phase heavy duty 1400 rpm exhaust fan in metal frame.</t>
  </si>
  <si>
    <t>Supplying and fixing call bell/buzzer suitable for single phase, 230 V complete as required.</t>
  </si>
  <si>
    <t xml:space="preserve">Supplying and fixing suitable size GI box with modular plate and cover in front on surface or in recess, including providingand fixing 3 pin 5/6A modular socket outlet and 5/6A modular switch, connections etc as required. </t>
  </si>
  <si>
    <t>Supplying and fixing suitable size GI box with modular plate and cover in front on surface or in recess, including providing and fixing 6 pin 5/6A &amp; 15/16A modular socket outlet and 15/16 A modular switch, connections etc as required.</t>
  </si>
  <si>
    <r>
      <rPr>
        <sz val="9"/>
        <color rgb="FF000000"/>
        <rFont val="Bookman Old Style"/>
        <family val="1"/>
        <charset val="1"/>
      </rPr>
      <t>Supply and fixing the following sizes of PVC Conduit conforming to IS 9537/1983 part III along with all required accessories in  recess/on surface</t>
    </r>
    <r>
      <rPr>
        <b/>
        <sz val="9"/>
        <rFont val="Bookman Old Style"/>
        <family val="1"/>
        <charset val="1"/>
      </rPr>
      <t xml:space="preserve"> </t>
    </r>
    <r>
      <rPr>
        <sz val="9"/>
        <rFont val="Bookman Old Style"/>
        <family val="1"/>
        <charset val="1"/>
      </rPr>
      <t>including cutting the wall and making good the damages etc as required. (Make: ISI marked)</t>
    </r>
  </si>
  <si>
    <t xml:space="preserve">20 mm dia medium gauge </t>
  </si>
  <si>
    <t>25 mm dia medium gauge</t>
  </si>
  <si>
    <t>32 mm dia medium gauge</t>
  </si>
  <si>
    <t>Supplying and clamping the following sizes of corrugated PVC flexible conduit with necessary compression gland with locking ring and check nut at termination pointed using suitable size GI/painted MS saddles spacing not exceeding 60 cms on surface including making good the damages, colour washing etc as required.</t>
  </si>
  <si>
    <t xml:space="preserve">20 mm </t>
  </si>
  <si>
    <t xml:space="preserve">25 mm </t>
  </si>
  <si>
    <t xml:space="preserve">32 mm </t>
  </si>
  <si>
    <t>Supply and fixing the following sizes of ISI marked PVC Casing and Capping  along with all required accessories on surface including making good the damages, colour washing etc as required.</t>
  </si>
  <si>
    <t>20 mm</t>
  </si>
  <si>
    <t>25 mm</t>
  </si>
  <si>
    <t>Supply and drawing 650/1100 V grade PVC insulated stranded single core copper conductor cables conforming to IS 694 part I 1990 in the existing surface/recess conduit as required including giving necessary connections of the following sizes. (Make: RR Kabel, Finolex, Havells)</t>
  </si>
  <si>
    <t xml:space="preserve">1.50 sq mm x 3 run </t>
  </si>
  <si>
    <t xml:space="preserve">1.50 sq mm x 6 run </t>
  </si>
  <si>
    <t>2.50 sq mm x 1 run</t>
  </si>
  <si>
    <t xml:space="preserve">2.50 sq mm x 3 run </t>
  </si>
  <si>
    <t xml:space="preserve">2.50 sq mm x 6 run </t>
  </si>
  <si>
    <t>4.00 sq mm x 1 run</t>
  </si>
  <si>
    <t>4.00 sq mm x 2 run</t>
  </si>
  <si>
    <t>h</t>
  </si>
  <si>
    <t>6.00 sq mm x 2 run</t>
  </si>
  <si>
    <t>i</t>
  </si>
  <si>
    <t>6.00 sq mm x 4 run</t>
  </si>
  <si>
    <t>Supply and fixing 100 x 50 mm PVC Cable Management System with base and lid along with the following accessories conforming to IEC 61084/ BS 476 &amp; 4678 on surface/recess  including cutting the wall and making good the damages in case of recessed installation as required.</t>
  </si>
  <si>
    <t>100x50 mm CMS with base &amp; lid</t>
  </si>
  <si>
    <t>Cable divider</t>
  </si>
  <si>
    <t>External Angle 90°</t>
  </si>
  <si>
    <t>Flat Angle 90°</t>
  </si>
  <si>
    <t>Internal Angle 90°</t>
  </si>
  <si>
    <t>Internal Coupler</t>
  </si>
  <si>
    <t>Flat cross</t>
  </si>
  <si>
    <t>End Cap</t>
  </si>
  <si>
    <t>Flanged Coupler</t>
  </si>
  <si>
    <t>j</t>
  </si>
  <si>
    <t>Joint cover</t>
  </si>
  <si>
    <t>k</t>
  </si>
  <si>
    <t>Cable Retainer</t>
  </si>
  <si>
    <t>l</t>
  </si>
  <si>
    <t>Wall plate for internal angle</t>
  </si>
  <si>
    <t>m</t>
  </si>
  <si>
    <t>Mini Trunking adapter</t>
  </si>
  <si>
    <t>n</t>
  </si>
  <si>
    <t>Reducer 100 x 50 to 50 x 50 mm</t>
  </si>
  <si>
    <t>Supplying and fixing of following ways surface/recess mounting, vertical type, 415V, TPN MCCB distribution board (IP 42/43) of sheet steel, dust protected, duly powder painted, inclusive of 200A tinned copper bus bar, common neutral link, earth bar, din bar for mounting MCBs (but without MCBs and incomer) and the DB shall be fixed on wall using suitable anchor bolts or fixed in recess including cutting hole on the wall, making good the damages, colour washing etc as required. (Make: Legrand)</t>
  </si>
  <si>
    <t>4 way (8 + 12) - Double door VDB</t>
  </si>
  <si>
    <t>6 way (8 + 18) - Double door VDB</t>
  </si>
  <si>
    <t>no</t>
  </si>
  <si>
    <t>8 way (8 + 24) - Double door VDB</t>
  </si>
  <si>
    <t>Supplying and fixing following way, horizontal type three pole and neutral, sheet steel, MCB distribution board (IP 42/43), 415V on surface/in recess, complete with tinned copper bus bar, neutral bus bar, earth bar, din bar, interconnections, powder painted including earthing etc as required (But without MCB/RCCB/Isolator). (Make: Legrand)</t>
  </si>
  <si>
    <t>4 way (8 + 12) - Double door TPN DB</t>
  </si>
  <si>
    <t>6 way (8 + 18) - Double door TPN DB</t>
  </si>
  <si>
    <t>Supply and installation of the following accessories suitable for 50Hz, AC supply conforming to IS 8828-1995/IEC 60898 of the following current ratings in the existing VDB and giving connections as required. (Make: Legrand)</t>
  </si>
  <si>
    <t xml:space="preserve">63A, 25KA (Ics=100%Icu), 3 pole, current limiting type MCCB having thermal setting range of 80 - 100% with thermal magnetic release having adjustable OL. </t>
  </si>
  <si>
    <t xml:space="preserve">100A, 25KA (Ics=100%Icu), 3 pole, current limiting type MCCB having thermal setting range of 80 - 100% with thermal magnetic release having adjustable OL. </t>
  </si>
  <si>
    <t xml:space="preserve">125A, 25KA (Ics=100%Icu), 3 pole, current limiting type MCCB having thermal setting range of 80 - 100% with thermal magnetic release having adjustable OL. </t>
  </si>
  <si>
    <t>32A 10KA TP MCB (C curve)</t>
  </si>
  <si>
    <t>40A triple pole mini break isolator</t>
  </si>
  <si>
    <t>63A triple pole mini break isolator</t>
  </si>
  <si>
    <t>Supply and installation of switch gear units in sheet steel enclosure complete with handle assembly, door interlock and pad locking arrangement of the following ratings on existing angle iron frame work or directly to wall using necessary bolts &amp; nuts, fixing the unit to wall, making good the damages, colour washing etc. including giving necessary connections as required. (Make: L&amp;T)</t>
  </si>
  <si>
    <t>125A, 415V, 50Hz, AC 23A duty, TPN SDF for DIN fuse</t>
  </si>
  <si>
    <t>Supply and fixing 100A DIN type HRC fuse link of size 2</t>
  </si>
  <si>
    <t>Supply and installation of the following accessories suitable for 50Hz, AC supply conforming to IS 8828-1995/IEC 60898 of the following current ratings in the existing TPN DBs and giving connections as required. (Make: Legrand)</t>
  </si>
  <si>
    <t>40A four pole MCB (C curve)</t>
  </si>
  <si>
    <t>63A four pole MCB (C curve)</t>
  </si>
  <si>
    <t>40A, 4 pole, 30mA RCCB</t>
  </si>
  <si>
    <t>63A, 4 pole, 30mA RCCB</t>
  </si>
  <si>
    <t>6A to 32 A, 10KA, SP MCB (C curve)</t>
  </si>
  <si>
    <t>Cabling &amp; Accessories:-</t>
  </si>
  <si>
    <t>Supply &amp; laying of one number XLPE insulated armoured aluminium power  cable of 11KV grade of the following sizes in ground including excavation of trench of size 35x75 cm, refilling the trench etc as required but excluding sand cushioning and protective covering (in ordinary soil). (Make: Havells, RR Kabel)</t>
  </si>
  <si>
    <t>3 core 150 sq mm (HT cable)</t>
  </si>
  <si>
    <t>Supply &amp; laying of two Nos. PVC insulated and PVC sheathed armoured aluminium power cable of 1.1KV grade of the following sizes in the existing masonry open duct as required. (Make: RR Kabel, Havells)</t>
  </si>
  <si>
    <t>2 runs x 3.5 core 185 sq mm (USS to MSB)</t>
  </si>
  <si>
    <t>3.5 core 150 sq mm (MSB to SSB1 &amp; SSB2)</t>
  </si>
  <si>
    <t>3.5 core 70 sq mm</t>
  </si>
  <si>
    <t>3.5 core 50 sq mm</t>
  </si>
  <si>
    <t>4 core 25 sq mm</t>
  </si>
  <si>
    <t>Supply &amp; laying of one number PVC insulated and PVC sheathed armoured aluminium power  cable of 1.1KV grade of the following sizes in ground including excavation of trench of size 35x75 cm, refilling the trench etc as required but excluding sand cushioning and protective covering. (in ordinary soil)</t>
  </si>
  <si>
    <t>4 core 16 sq mm</t>
  </si>
  <si>
    <t>4 core 10 sq mm</t>
  </si>
  <si>
    <t>Supply, laying and clamping of 1 no. PVC insulated and PVC sheathed armoured aluminium power cable, 1.1KV grade of the following sizes using clamps noted along with the cables, spacing of clamps not exceeding 60 cms, making good the damages, colour washing etc as required.</t>
  </si>
  <si>
    <t>Supply route marker with 102 mm x 102 mm cast iron, spike 5mm thick with inscription 'LT Cable' there on bolted/welded to 35x35x6mm angle iron 60cm long and fixing the same in ground as required.</t>
  </si>
  <si>
    <t>Supplying siemens/tropodur type nickel plated double compression brass cable gland for PVC insulated and PVC sheathed armoured aluminium/copper conductor cable 1.1 KV grade, and making end termination suitable for 2/3/3½/4 cores cable of the following sizes as required.</t>
  </si>
  <si>
    <t>185 sq mm</t>
  </si>
  <si>
    <t>150 sq mm</t>
  </si>
  <si>
    <t>70 sq mm</t>
  </si>
  <si>
    <t>50 sq mm</t>
  </si>
  <si>
    <t>25 sq mm</t>
  </si>
  <si>
    <t>16 sq mm</t>
  </si>
  <si>
    <t>10 sq mm</t>
  </si>
  <si>
    <t>Supplying and providing earth clamps for siemens/tropodur type cable glands of suitable length and other dimensions noted along with each  size of glands for the following sizes of cables as required.</t>
  </si>
  <si>
    <t>Supply of superior quality aluminium tubular cable socket and making core termination of cables of the following sizes including crimping etc as required.</t>
  </si>
  <si>
    <t>Supplying and making indoor end termination with push-on end termination kit (earthed) for 11KV grade XLPE cable of the following sizes including supply of end sealing kit consisting of stress-cum-semi conducting pad, cap, rain shield, self bonding insulating case, leakage current collector, protective corrugated hose pipe, boot, earth continuity connection (with 3 core kit only), earthing lug (with 1 core kit), adhesive-cum-solvent, PVC (NA) tape, silicon grease, aluminium crimping lug, aluminium oxide cloth, nylon string, copper binding wire, hose clamp and bi-metallic washer etc as required.</t>
  </si>
  <si>
    <t xml:space="preserve">3 core 150 sq mm </t>
  </si>
  <si>
    <t>Supplying and making outdoor end termination with push-on end termination kit (earthed) for 11KV grade XLPE cable of the following sizes including supply of end sealing kit consisting of stress-cum-semi conducting pad, cap, rain shield, self bonding insulating case, leakage current collector, protective corrugated hose pipe, boot, earth continuity connection (with 3 core kit only), earthing lug (with 1 core kit), adhesive-cum-solvent,  PVC (NA) tape, silicon grease, aluminium crimping lug, aluminium oxide cloth, nylon string, copper binding wire, hose clamp and bi-metallic washer etc as required.</t>
  </si>
  <si>
    <t>Unitized Substation (USS):-</t>
  </si>
  <si>
    <t>set</t>
  </si>
  <si>
    <t>Supply, installation, testing and commissioning of 250KVA,11KV/433V, 3- phase,vector DYN-11, copper wound, AN cooling, cast resin dry type indoor transformer (IP 23) with off circuit tappings from +5% to -10% in steps of 2.5%, changeable on off circuit by tap links provided with WT1 and LV terminals suitable for 2 runs of PVC cable and HV terminals connected to 11KV, 26.3KA, 630A Load Break Switch (LBS) with incoming suitable for XLPE cable with suitable rating HT HRC fuses, 3 nos. of cast resin CTs of accuracy class 0.2, 1 no. cast resin PT of accuracy class 0.2 and provision for fixing TOD meter and output connected to 11KV seal off bushings to the transformer, mechanical interlocking with castel keys to prevent tap changing when HT LBS is in ON condition etc complete as required. Warranty 18 months. (Make: Intrans, KEL, Resitech)</t>
  </si>
  <si>
    <t>Supply and providing 3 phase, 3 wire, 110 V (L-L), -/1A CT or -/5A CT with RS 485 TOD meter of accuracy class 0.2.</t>
  </si>
  <si>
    <t>job</t>
  </si>
  <si>
    <t>Charges for testing and obtaining test certificate from T.M.R division of KSEB for 1 no. TOD meter, 3 nos. of CTs and 1 no. PT including dismantling and refixing.</t>
  </si>
  <si>
    <t>Panel Board &amp; Accessories (MSB):-</t>
  </si>
  <si>
    <t>Fabrication of fully partitioned, dust and vermin proof enclosure for MSB panel assembly as per form 4 of IS 8623 (with latest amendments) using 1.60/2.00 mm CRCA sheet as per approved design and requirement, with front and rear access facility, bus bar chambers, hinged doors for all switch gear compartments, earthing the doors using 4 sq mm braided copper conductor, providing necessary cut-outs for mounting and providing meters, relays, indication lamps, multifunction meters, selector switches, bus bar interconnection etc, detachable covers for bus bar chamber and cable alley, powder coating the assembly after subjecting to 7 tank process etc as required. CRCA sheet alone be used for the fabrication. Angles/flats/slotted angles etc shall not be used for the fabrication of panel assembly. Supply and fixing the A' section neoprene beeding suitable for 1.60/2.00 mm sheet along the periphery of doors/other detachable compartments to make the panel assembly dust &amp; vermin proof including sticking with glue. Fabrication, supply, conveyance and installation of base frame for floor mounting type panel board using channel of class designation ISMC 75 including cutting, welding, drilling holes, painting with two coats of synthetic enamel paint over a coat of zinc chromate primer, bolting the frame to the panel and to the finished floor using required bolt and nuts, making good the damages etc as required. Fabrication, supply &amp; fixing main bus bar system and interconnections with suitable sizes of Aluminium strips/rigid conductors  conforming to IS 1867 (with latest amendments) for bus bar arrangement with single strip per phase supported on finger type bus bar supports of adequate size, spacing between supports not exceeding 50 cm &amp; overhang not exceeding 5 cm including bending to shape, drilling holes, tinning the points of contacts, fixing heat shrinkable PVC sleeves, plated bolts and nuts with plate washers and spring washers, aluminium sockets for round conductors etc as required. (Total outgoings-6 nos.)</t>
  </si>
  <si>
    <t>Supply, fixing &amp; testing 400A, 50 KA (Ics=100% Icu), 4 pole, current limiting type MCCB with microprocessor based release having adjustable OL &amp; SC and with shunt and UV release- KSEB Incomer. (Make: Legrand)</t>
  </si>
  <si>
    <t>Supply and fixing 400A, AC 23 A, 4 pole, Switch Disconnector Fuse Unit suitable for DIN fuse complete with handle assembly, door inter lock and padlocking arrangement- DG Incomer. (Make: L&amp;T)</t>
  </si>
  <si>
    <t>Supply and fixing 200A, AC 23A, TPN, Switch Disconnector Fuse Unit suitable for DIN fuse complete with handle assembly, door inter lock and padlocking arrangement. (Make: L&amp;T)</t>
  </si>
  <si>
    <t>Supply and fixing 125A, AC 23A, TPN, Switch Disconnector Fuse Unit suitable for DIN fuse complete with handle assembly, door inter lock and padlocking arrangement. (Make: L&amp;T)</t>
  </si>
  <si>
    <t>Supply and fixing 100A, AC 23A, TPN, Switch Disconnector Fuse Unit suitable for DIN fuse complete with handle assembly, door inter lock and padlocking arrangement. (Make: L&amp;T)</t>
  </si>
  <si>
    <t>Supply and fixing suitable castel key interlock for 400A MCCB and 400A Switch Disconnector Fuse Unit.</t>
  </si>
  <si>
    <t>Supply and fixing 350A DIN type HRC fuse link of size 2</t>
  </si>
  <si>
    <t>Supply and fixing 160A DIN type HRC fuse link of size 1</t>
  </si>
  <si>
    <t>Supply and fixing 80A DIN type HRC fuse link of size 2</t>
  </si>
  <si>
    <t>Supply and fixing Aluminium anodised Danger Notice Board of size 200 x 150 mm. with inscriptions (both in English and Malayalam) and  conventional Skull and Bone in Red colour.</t>
  </si>
  <si>
    <t>m²</t>
  </si>
  <si>
    <t xml:space="preserve">Supply and providing 2.5 mm thick Elastomeric fire retardent insulating mat as per IS 15652/2006 to withstand 11KV dielectric strength. </t>
  </si>
  <si>
    <t>Painting letters or figures of the following sizes with enamel paint as identification mark to SB, DB, panel board etc as required</t>
  </si>
  <si>
    <t>2.50 cm, 4 cm or 5 cm height</t>
  </si>
  <si>
    <t>Panel Board &amp; Accessories (SSB-1):-</t>
  </si>
  <si>
    <t>Fabrication of fully partitioned, dust and vermin proof enclosure for SSB-1 panel assembly as per form 4 of IS 8623 (with latest amendments) using 1.60/2.00 mm CRCA sheet as per approved design and requirement, with front and rear access facility, bus bar chambers, hinged doors for all switch gear compartments, earthing the doors using 4 sq mm braided copper conductor, providing necessary cut-outs for mounting and providing meters, relays, indication lamps, multifunction meters, selector switches, bus bar interconnection etc, detachable covers for bus bar chamber and cable alley, powder coating the assembly after subjecting to 7 tank process etc as required. CRCA sheet alone be used for the fabrication. Angles/flats/slotted angles etc shall not be used for the fabrication of panel assembly. Supply and fixing the A' section neoprene beeding suitable for 1.60/2.00 mm sheet along the periphery of doors/other detachable compartments to make the panel assembly dust &amp; vermin proof including sticking with glue. Fabrication, supply, conveyance and installation of base frame for floor mounting type panel board using channel of class designation ISMC 75 including cutting, welding, drilling holes, painting with two coats of synthetic enamel paint over a coat of zinc chromate primer, bolting the frame to the panel and to the finished floor using required bolt and nuts, making good the damages etc as required. Fabrication, supply &amp; fixing main bus bar system and interconnections with suitable sizes of Aluminium strips/rigid conductors  conforming to IS 1867 (with latest amendments) for bus bar arrangement with single strip per phase supported on finger type bus bar supports of adequate size, spacing between supports not exceeding 50 cm &amp; overhang not exceeding 5 cm including bending to shape, drilling holes, tinning the points of contacts, fixing heat shrinkable PVC sleeves, plated bolts and nuts with plate washers and spring washers, aluminium sockets for round conductors etc as required. (Total outgoings-6 nos.)</t>
  </si>
  <si>
    <t>Supply and fixing 200A, AC 23A, TPN, Switch Disconnector Fuse Unit suitable for DIN fuse complete with handle assembly, door inter lock and padlocking arrangement. (SSB-1 INCOMER)</t>
  </si>
  <si>
    <t xml:space="preserve">Supply and fixing 125A, AC 23A, TPN, Switch Disconnector Fuse Unit suitable for DIN fuse complete with handle assembly, door inter lock and padlocking arrangement. </t>
  </si>
  <si>
    <t xml:space="preserve">Supply and fixing 100A, AC 23A, TPN, Switch Disconnector Fuse Unit suitable for DIN fuse complete with handle assembly, door inter lock and padlocking arrangement. </t>
  </si>
  <si>
    <t xml:space="preserve">Supply and fixing 63A, AC 23A, TPN, Switch Disconnector Fuse Unit suitable for DIN fuse complete with handle assembly, door inter lock and padlocking arrangement. </t>
  </si>
  <si>
    <t xml:space="preserve">Supply and fixing 32A, AC 23A, TPN, Switch Disconnector Fuse Unit suitable for DIN fuse complete with handle assembly, door inter lock and padlocking arrangement. </t>
  </si>
  <si>
    <t>Supply and fixing 50A DIN type HRC fuse link of size 2</t>
  </si>
  <si>
    <t>Supply and fixing 25A DIN type HRC fuse link of size 2</t>
  </si>
  <si>
    <t>Supply and fixing Aluminium anodised Danger Notice Board of size 150 x 100 mm with inscriptions (both in English and Malayalam) and conventional Skull and Bone in Red colour.</t>
  </si>
  <si>
    <t>Panel Board &amp; Accessories (SSB-2):-</t>
  </si>
  <si>
    <t>Fabrication of fully partitioned, dust and vermin proof enclosure for SSB-2 panel assembly as per form 4 of IS 8623 (with latest amendments) using 1.60/2.00 mm CRCA sheet as per approved design and requirement, with front and rear access facility, bus bar chambers, hinged doors for all switch gear compartments, earthing the doors using 4 sq mm braided copper conductor, providing necessary cut-outs for mounting and providing meters, relays, indication lamps, multifunction meters, selector switches, bus bar interconnection etc, detachable covers for bus bar chamber and cable alley, powder coating the assembly after subjecting to 7 tank process etc as required. CRCA sheet alone be used for the fabrication. Angles/flats/slotted angles etc shall not be used for the fabrication of panel assembly. Supply and fixing the A' section neoprene beeding suitable for 1.60/2.00 mm sheet along the periphery of doors/other detachable compartments to make the panel assembly dust &amp; vermin proof including sticking with glue. Fabrication, supply, conveyance and installation of base frame for floor mounting type panel board using channel of class designation ISMC 75 including cutting, welding, drilling holes, painting with two coats of synthetic enamel paint over a coat of zinc chromate primer, bolting the frame to the panel and to the finished floor using required bolt and nuts, making good the damages etc as required. Fabrication, supply &amp; fixing main bus bar system and interconnections with suitable sizes of Aluminium strips/rigid conductors  conforming to IS 1867 (with latest amendments) for bus bar arrangement with single strip per phase supported on finger type bus bar supports of adequate size, spacing between supports not exceeding 50 cm &amp; overhang not exceeding 5 cm including bending to shape, drilling holes, tinning the points of contacts, fixing heat shrinkable PVC sleeves, plated bolts and nuts with plate washers and spring washers, aluminium sockets for round conductors etc as required. (Total outgoings-6 nos.)</t>
  </si>
  <si>
    <t>Supply and fixing 200A, AC 23A, TPN, Switch Disconnector Fuse Unit suitable for DIN fuse complete with handle assembly, door inter lock and padlocking arrangement. (SSB-2 INCOMER)</t>
  </si>
  <si>
    <t xml:space="preserve">Supply and fixing 125A, AC 23 A, TPN, Switch Disconnector Fuse Unit suitable for DIN fuse complete with handle assembly, door inter lock and padlocking arrangement. </t>
  </si>
  <si>
    <t xml:space="preserve">Supply and fixing 100A, AC 23 A, TPN, Switch Disconnector Fuse Unit suitable for DIN fuse complete with handle assembly, door inter lock and padlocking arrangement. </t>
  </si>
  <si>
    <t xml:space="preserve">Supply and fixing 63A, AC 23 A, TPN, Switch Disconnector Fuse Unit suitable for DIN fuse complete with handle assembly, door inter lock and padlocking arrangement. </t>
  </si>
  <si>
    <t xml:space="preserve">Supply and fixing 32A, AC 23 A, TPN, Switch Disconnector Fuse Unit suitable for DIN fuse complete with handle assembly, door inter lock and padlocking arrangement. </t>
  </si>
  <si>
    <t>APFC Panel &amp; Accessories</t>
  </si>
  <si>
    <t>Fabrication of fully partitioned, dust and vermin proof enclosure for APFC panel assembly as per form 4 of IS 8623 (with latest amendments) using 1.60/2.00 mm CRCA sheet as per approved design and requirement, with front and rear access facility, bus bar chambers, hinged doors for all switch gear compartments, earthing the doors using 4 sq mm braided copper conductor, providing necessary cut-outs for mounting and providing meters, relays, indication lamps, multifunction meters, selector switches, bus bar interconnection etc, detachable covers for bus bar chamber and cable alley, powder coating the assembly after subjecting to 7 tank process etc as required. CRCA sheet alone be used for the fabrication. Angles/flats/slotted angles etc shall not be used for the fabrication of panel assembly. Supply and fixing the A' section neoprene beeding suitable for 1.60/2.00 mm sheet along the periphery of doors/other detachable compartments to make the panel assembly dust &amp; vermin proof including sticking with glue. Fabrication, supply, conveyance and installation of base frame for floor mounting type panel board using channel of class designation ISMC 75 including cutting, welding, drilling holes, painting with two coats of synthetic enamel paint over a coat of zinc chromate primer, bolting the frame to the panel and to the finished floor using required bolt and nuts, making good the damages etc as required. Fabrication, supply &amp; fixing main bus bar system and interconnections with suitable sizes of Aluminium strips/rigid conductors  conforming to IS 1867 (with latest amendments) for bus bar arrangement with single strip per phase supported on finger type bus bar supports of adequate size, spacing between supports not exceeding 50 cm &amp; overhang not exceeding 5 cm including bending to shape, drilling holes, tinning the points of contacts, fixing heat shrinkable PVC sleeves, plated bolts and nuts with plate washers and spring washers, aluminium sockets for round conductors etc as required. (Total outgoings-6 nos.)</t>
  </si>
  <si>
    <t>Supply and fixing 200A, AC 23 A, TPN, Switch Disconnector Fuse Unit suitable for DIN fuse complete with handle assembly, door inter lock and padlocking arrangement. (INCOMER)</t>
  </si>
  <si>
    <t>Supply, installation, testing and commissioning of one set of 80kVAr  Capacitor Bank for automatic compression with power contactors of double duty type suitable for capacitor switching with 5, 5, 20, 20, 20, 10 KVArs 3 phase, 440 V, delta connected Metalised Poly Propylene Capacitors in 6 nos. outgoings (6 stage) prewired with control circuits to improve the P.F automatically with micro processor based automatic power factor relay to fix the power factor at the desired value with a power factor meter in the incoming side.</t>
  </si>
  <si>
    <t>Earthing (USS, MSB &amp; SSBs):-</t>
  </si>
  <si>
    <t>Supply and providing Plate Earthing as per IS 3043 with 1200x1200x12 mm GI/CI earth plate, 50 mm GI watering pipe fixed to the earth plate with  25x3 mm GI clamps, GI funnel with weld mesh, filling required quantity of solid charcoal and earthing compund including construction of inspection chamber with a bed concrete of 1:4:8 PCC using 40 mm broken stone (10 cm thick), brick work in cement mortar 1:6, plastering the surface of brick masonry and the exposed surface of PCC bed with cement mortar 1:4, 12 mm thick, (the finished inside dimension shall be 450x450x450 mm) but excluding test joint, earth continuity conductor to the plate, and covering at the top. (in ordinary soil)</t>
  </si>
  <si>
    <t>Supply and providing Plate Earthing as per IS 3043 with 600x600x6.30 mm GI/CI earth plate, 25 mm GI watering pipe fixed to the earth plate with 20x3 mm GI clamps, GI funnel with weld mesh, filling required quantity of solid charcoal and earthing compound including construction of inspection chamber with a bed concrete of 1:4:8 PCC using 40 mm broken stone (10 cm thick), brick work in cement mortar 1:6, plastering the surface of brick masonry and the exposed surface of PCC bed with cement mortar 1:4, 12 mm thick, (the finished inside dimension shall be (300x300x300 mm) but excluding test joint, earth continuity conductor to the plate and covering at the top. (in ordinary soil)</t>
  </si>
  <si>
    <t>Supply and providing the following sizes of cast iron gully trap with covering at the top of the inspection chamber of earth pit as required.</t>
  </si>
  <si>
    <t>300x300x10 mm cast iron gully trap with covering</t>
  </si>
  <si>
    <t>Supply and providing test joint for the earthing system using 2 nos. of the following sizes of strips including cutting and bending to shape, drilling neccessary holes and fixed to the watering pipe etc as required.</t>
  </si>
  <si>
    <t>2x25x3 mm tinned copper strip tinned at the points of contacts</t>
  </si>
  <si>
    <t>Supply and providing earth lead from the test joint to the earth electrode using the following sizes  of conductors/strips including cutting, drilling necessary holes (in case of strip) and fixing firmly with plate test joint etc as required.</t>
  </si>
  <si>
    <t>25x3 mm copper strip tinned at the points of contacts</t>
  </si>
  <si>
    <t>Supply and laying the following sizes of strips laid 0.60 m below ground level including excavating trench of suitable size and refilling etc as required (in ordinary soil).</t>
  </si>
  <si>
    <r>
      <rPr>
        <sz val="9"/>
        <rFont val="Bookman Old Style"/>
        <family val="1"/>
        <charset val="1"/>
      </rPr>
      <t>Supply and drawing bare</t>
    </r>
    <r>
      <rPr>
        <b/>
        <sz val="9"/>
        <rFont val="Bookman Old Style"/>
        <family val="1"/>
        <charset val="1"/>
      </rPr>
      <t xml:space="preserve"> </t>
    </r>
    <r>
      <rPr>
        <sz val="9"/>
        <rFont val="Bookman Old Style"/>
        <family val="1"/>
        <charset val="1"/>
      </rPr>
      <t>earthing conductors of the following sizes along with wiring/cables and giving connection as required.</t>
    </r>
  </si>
  <si>
    <t>3.15 mm copper conductor (10 SWG)</t>
  </si>
  <si>
    <t>4.00 mm copper conductor (8 SWG)</t>
  </si>
  <si>
    <t>Supply of superior quality copper earth socket for the following sizes of earth conductor including crimping etc as required.</t>
  </si>
  <si>
    <t>3.15 mm (10 SWG)</t>
  </si>
  <si>
    <t>4.00 mm (8 SWG)</t>
  </si>
  <si>
    <t>Fabrication, supply &amp; fixing earth bus system with following size of copper strip/conductor and connecting all DG earths as per rule including tinning the points of contacts etc as required.</t>
  </si>
  <si>
    <t>25x6 mm copper strip tinned at the points of contacts</t>
  </si>
  <si>
    <t>DG &amp; Accessories:-</t>
  </si>
  <si>
    <t>Supply, conveyance, unloading, installation, testing and commissioning of 250KVA/200KW Diesel Generator set with CPCB approved acoustic enclosure (IP 23) to meet 75dBA at 1mtr at 75% load under free field conditions, comprising of radiator cooled diesel engine developing 335BHP at 1500 RPM complete with all standard accessories  coupled to Alternator (Make: Stamford, Crompton Greaves) rated at 250KVA/200KW at 415V mounted on channel iron base frame complete with 450 litres of fuel tank capacity and required nos. of batteries with standard control panel with all required accessories. Warranty: Engine &amp; Alternator- 2 years, Acoustic enclosure- 5 years. (Make: Cummins, Kirloskar)</t>
  </si>
  <si>
    <t>Supply and carrying out extension of exhaust pipe line work using suitable size B class MS pipe and providing angle iron support for exhaust pipe extension.</t>
  </si>
  <si>
    <t>Supply and providing Plate Earthing  for 250KVA DG set as per IS 3043 with 600x600x6.30 mm GI/CI earth plate, 25 mm GI watering pipe fixed to the earth plate with 20x3 mm GI clamps, GI funnel with weld mesh, filling required quantity of solid charcoal and earthing compound including construction of inspection chamber with a bed concrete of 1:4:8 PCC using 40 mm broken stone (10 cm thick), brick work in cement mortar 1:6, plastering the surface of brick masonry and the exposed surface of PCC bed with cement mortar 1:4, 12 mm thick, (the finished inside dimension shall be (300x300x300 mm) but excluding test joint, earth continuity conductor to the plate and covering at the top (in ordinary soil).</t>
  </si>
  <si>
    <t>300x300x10 mm cast iron gully trap with covering.</t>
  </si>
  <si>
    <r>
      <rPr>
        <sz val="9"/>
        <rFont val="Bookman Old Style"/>
        <family val="1"/>
        <charset val="1"/>
      </rPr>
      <t>Supply and clamping</t>
    </r>
    <r>
      <rPr>
        <b/>
        <sz val="9"/>
        <rFont val="Bookman Old Style"/>
        <family val="1"/>
        <charset val="1"/>
      </rPr>
      <t xml:space="preserve"> </t>
    </r>
    <r>
      <rPr>
        <sz val="9"/>
        <rFont val="Bookman Old Style"/>
        <family val="1"/>
        <charset val="1"/>
      </rPr>
      <t>the following sizes of</t>
    </r>
    <r>
      <rPr>
        <b/>
        <sz val="9"/>
        <rFont val="Bookman Old Style"/>
        <family val="1"/>
        <charset val="1"/>
      </rPr>
      <t xml:space="preserve"> </t>
    </r>
    <r>
      <rPr>
        <sz val="9"/>
        <rFont val="Bookman Old Style"/>
        <family val="1"/>
        <charset val="1"/>
      </rPr>
      <t>strips on surface of wall/parapet/existing cable tray using clamps fabricated from 20x3 mm GI flat duly painted or heavy duty GI spacer saddles, spacing of clamps not exceeding 1m, making good the damages, colour washing etc as required. (for horizontal run).</t>
    </r>
  </si>
  <si>
    <r>
      <rPr>
        <sz val="9"/>
        <rFont val="Bookman Old Style"/>
        <family val="1"/>
        <charset val="1"/>
      </rPr>
      <t>Supply and clamping</t>
    </r>
    <r>
      <rPr>
        <b/>
        <sz val="9"/>
        <rFont val="Bookman Old Style"/>
        <family val="1"/>
        <charset val="1"/>
      </rPr>
      <t xml:space="preserve"> </t>
    </r>
    <r>
      <rPr>
        <sz val="9"/>
        <rFont val="Bookman Old Style"/>
        <family val="1"/>
        <charset val="1"/>
      </rPr>
      <t>the following sizes of</t>
    </r>
    <r>
      <rPr>
        <b/>
        <sz val="9"/>
        <rFont val="Bookman Old Style"/>
        <family val="1"/>
        <charset val="1"/>
      </rPr>
      <t xml:space="preserve"> </t>
    </r>
    <r>
      <rPr>
        <sz val="9"/>
        <rFont val="Bookman Old Style"/>
        <family val="1"/>
        <charset val="1"/>
      </rPr>
      <t>strips on surface of wall/parapet/existing cable tray using clamps fabricated from 20x3 mm GI flat duly painted or heavy duty GI spacer saddles, spacing of clamps not exceeding 1m, making good the damages, colour washing etc as required. (for vertical run)</t>
    </r>
  </si>
  <si>
    <t>Charges for obtaining approval and sanction from the Electrical inspectorate for the installed 250KVA DG set including paper works, drawing preparation, testing of CTs, meters etc as required.</t>
  </si>
  <si>
    <t>UPS &amp; Accessories:-</t>
  </si>
  <si>
    <t>Supply, conveyance, installation, testing and commisioning of  60KVA online UPS system (Make: Numeric-Legrand, Supra)  having 3-phase IN and 3-phase OUT with built in isolation transformer connecting in stand alone configuration and battery using 12V SMF VRLA batteries (Make: Exide, Quanta) offering total 86400VAH recommended for 60 minutes (1 Hr) backup using 60 nos.x120AH SMF batteries with DC cables, interlinks, suitable battery rack for housing the batteries and UPS should have THDi&lt;3%, efficiency upto 96% and wide input range and having digital indication of mains, output voltage, battery voltage, percentage of load, lowdown battery etc as required. Warranty for UPS and battery- 2 years.</t>
  </si>
  <si>
    <t>Air Conditioners:-</t>
  </si>
  <si>
    <t>Supply, conveyance, installation, testing and commissioning of the following wall mounting Inverter type air conditioner unit (IDU) conforming to IS 1391 (part 2/92) ammendement-1 (Not less than 3-star rating) fitted with thermatically sealed compressor (ODU) operating on single phase (230V) 50Hz AC supply, R-22/non CFC refrigerant, high energy efficient, capable of performing functions like cooling, dehumidifying, air circulating, filtering etc of following capacity including supply of refrigerant copper piping of 3mtr with insulation and control cable up to 5m, microprocessor control with cordless remote control with battery and providing suitable rating of stabilizers as required. Warranty for the machine- 1 year and warranty for the compressor- 5 years along with total 4 nos. of free services. (Make: Samsung, Voltas, LG)</t>
  </si>
  <si>
    <t>1.5 Ton</t>
  </si>
  <si>
    <t>2 Ton</t>
  </si>
  <si>
    <t xml:space="preserve">3 Ton </t>
  </si>
  <si>
    <r>
      <rPr>
        <sz val="9"/>
        <rFont val="Bookman Old Style"/>
        <family val="1"/>
        <charset val="1"/>
      </rPr>
      <t>Supply and providing the suitable size</t>
    </r>
    <r>
      <rPr>
        <sz val="9"/>
        <color rgb="FF000000"/>
        <rFont val="Bookman Old Style"/>
        <family val="1"/>
        <charset val="1"/>
      </rPr>
      <t xml:space="preserve"> soft drawn copper pipe extra for extending the pipe between out door and indoor unit, including insulating the pipe using rubberised foam sleeve 10 mm thick, brazing, leak testing and extending the drain pipe with suitable flexible or PVC pipe as required.</t>
    </r>
  </si>
  <si>
    <t>Kg</t>
  </si>
  <si>
    <t>Supplying and installation including all manner of supports/suspenders, anchor bolts etc for cable trays made out of suitable size channel sections, slotted angles, flats, MS plates etc as required including painting with 2 coats of synthetic enamel paint over a coat of zinc chromate primer, making good the damages, colour washing etc as required.</t>
  </si>
  <si>
    <t>Supply and providing 5 Kg Dry Chemical Powder type Fire Extinguisher with hose and clamps including fixing it to wall as required.</t>
  </si>
  <si>
    <t>Supply and providing 9 Litre capacity GI Fire Bucket painted in post office red with primer coat of red oxide and written with white paint 'FIRE' mounted on MS angle frame work/wall bracket filled with fine sand, painting the bracket/floor stand including making good the damages, colour washing etc as required.</t>
  </si>
  <si>
    <t>Supply and fixing fire bucket stand.</t>
  </si>
  <si>
    <t>Supply and providing First Aid Chart duly framed and placed in a conspicuous location for clear vision.</t>
  </si>
  <si>
    <t>Lightning Protction:-</t>
  </si>
  <si>
    <t xml:space="preserve">Supply installation and commissioning of lightning protection systems with ALERT DX 30MESE air terminal, installed at a height of 5m above the building using 32mm GI Pipe. Suitably connecting the air terminal to equi-potential bonding network using 50SQMM (8m length) single core insulated copper cable and providing moisture proof insulation to the joint. Providing equi-potential bonding to all the metallic projections and building parts to protect the same from side flash related hazards using 20mm x 3mm aluminum strip, running horizontally over the roof and fixing the same using GI saddle clips and screws at regular intervals. Providing down conductors connecting the equi-potential bonding network to the earth termination network using 25mm x 3mm Aluminum conductor at average 60m interval along the perimeter of the buildings running vertically through the walls and fixing the same using saddle clips and screws at regular intervals. Providing Ring earth Conductor surrounding the building to protect the building from Lightning return discharge current through ground, using 25mm x 3mm aluminum conductor laid to a depth of 60cm from ground level by excavating a trench of 300mm x 600mm trench of required length surrounding the building at a minimum clearance of 1000mm from the building. Supply, Installation and commissioning of AC 3Phase type 1+ 2+ 3Surge Protection Device (DS254VG-300/G) 70KA, 300Vac, 4 pole protection for main panel board. Providing isolation test points to each earth termination network.
</t>
  </si>
  <si>
    <t>TOTAL:</t>
  </si>
  <si>
    <t>TOTAL after round off:</t>
  </si>
  <si>
    <t>(Rupees one crore twenty two lakhs seventy two thousand six hundred and fifty six only)</t>
  </si>
  <si>
    <t>USS:</t>
  </si>
  <si>
    <t>Transformer-</t>
  </si>
  <si>
    <t>250KVA</t>
  </si>
  <si>
    <t>Type-</t>
  </si>
  <si>
    <t>Indoor Dry type</t>
  </si>
  <si>
    <t>Primary protection-</t>
  </si>
  <si>
    <t>AB SFU</t>
  </si>
  <si>
    <t>HT cable-</t>
  </si>
  <si>
    <t>3cX150mm² AL(XLPE)</t>
  </si>
  <si>
    <t>Secondary protection-</t>
  </si>
  <si>
    <t>MCCB having isoln.duty &amp; E/F release &amp; low set E/F relay using CT at neutral earthing conductor</t>
  </si>
  <si>
    <t>LT cable-</t>
  </si>
  <si>
    <t>2RX3.5X185mm² AL(PVC)</t>
  </si>
  <si>
    <t>MSB:</t>
  </si>
  <si>
    <t>2.50m(L)X2.00m(H)X0.60m(W)</t>
  </si>
  <si>
    <t>Incoming cable-</t>
  </si>
  <si>
    <t>Incomer(KSEB)-</t>
  </si>
  <si>
    <t>400A 4P 35KA MCCB</t>
  </si>
  <si>
    <t>Incomer(DG)-</t>
  </si>
  <si>
    <t>400A 4P SFU (315A DIN fuses-4nos)</t>
  </si>
  <si>
    <t>E/F relay-</t>
  </si>
  <si>
    <t>1no</t>
  </si>
  <si>
    <t>Castel key mechanical interlock-</t>
  </si>
  <si>
    <t>2nos</t>
  </si>
  <si>
    <t>RYB indicators-</t>
  </si>
  <si>
    <t>6nos</t>
  </si>
  <si>
    <t>MFM-</t>
  </si>
  <si>
    <t>Outgoings-</t>
  </si>
  <si>
    <t>200A TPN SFU(SSB1)-1no</t>
  </si>
  <si>
    <t>200A TPN SFU(SSB2)-1no</t>
  </si>
  <si>
    <t>200A TPN SFU(APFC)-1no</t>
  </si>
  <si>
    <t>125A TPN SFU(spare)-1no</t>
  </si>
  <si>
    <t>100A TPN SFU(spare)-1no</t>
  </si>
  <si>
    <t>Bus Bars-</t>
  </si>
  <si>
    <t>P: 50X10mm AL-3nos</t>
  </si>
  <si>
    <t>N: 50X10mm AL-1no</t>
  </si>
  <si>
    <t>E: 25X6mm Cu-1no</t>
  </si>
  <si>
    <t>SSB1:</t>
  </si>
  <si>
    <t>2.00m(L)X1.75m(H)X0.50m(W)</t>
  </si>
  <si>
    <t>3.5X150mm² AL(PVC)</t>
  </si>
  <si>
    <t>Incomer-</t>
  </si>
  <si>
    <t>200A TPN SFU-1no</t>
  </si>
  <si>
    <t>3nos</t>
  </si>
  <si>
    <t>125A TPN SFU-1no------------------&gt;To 60KVA UPS</t>
  </si>
  <si>
    <t>100A TPN SFU-1no------------------&gt;To 6way VDB/100A 3P 35KA MCCB</t>
  </si>
  <si>
    <t>63A TPN SFU-1no------------------&gt;To 4way VDB (GF Lighting)</t>
  </si>
  <si>
    <t>32A TPN SFU-1no(spare)</t>
  </si>
  <si>
    <t>P: 40X10mm AL-3nos</t>
  </si>
  <si>
    <t>N: 40X10mm AL-1no</t>
  </si>
  <si>
    <t>E: 25X3mm Cu-1no</t>
  </si>
  <si>
    <t>SSB2:</t>
  </si>
  <si>
    <t>125A TPN SFU-1no------------------&gt;To 8way VDB (AC Load)/125A 3P 35KA MCCB</t>
  </si>
  <si>
    <t>63A TPN SFU-1no------------------&gt;To 4way VDB (FF Lighting)</t>
  </si>
  <si>
    <t>APFC:</t>
  </si>
  <si>
    <t>1.50m(L)X1.50m(H)X0.50m(W)</t>
  </si>
  <si>
    <t>32A TP MCB-1no</t>
  </si>
  <si>
    <t>UNIVERSITY OF KERALA</t>
  </si>
  <si>
    <t>SUBDIVISION I KARIAVATTOM</t>
  </si>
  <si>
    <t>TENDER SHEDULE FOR THE CONTRUCTION OF COMMON TOILETS AND WATER KIOSKS AT KARIYAVATTOM CAMPUS - ELECTRIFICATION WORKS</t>
  </si>
  <si>
    <t>Sl.
No</t>
  </si>
  <si>
    <t>Rate /
Unit</t>
  </si>
  <si>
    <t>Rate in Words</t>
  </si>
  <si>
    <t>1. ELECTRIFICATION</t>
  </si>
  <si>
    <t>1)</t>
  </si>
  <si>
    <t>od248950/2020_2021
Supply and wiring points according to IS: 732-1989 using ISI marked rigid PVC conduit of minimum size
20 mm conforming to IS: 9537 Part-3 1983 and with suitable size specials conforming to IS: 3419-1988,
fixing the conduit using metal saddles spacing not exceeding 50 cms or concealed suitably and with ISI
marked 1.50 sq. mm PVC insulated stranded single core FRLS copper conductor cable of 650 / 1100 V
grade, including providing switch board main and continuous earthing with ISI marked 1.50 sq. mm PVC
insulated stranded single core FRLS copper conductor cable 650 / 1100 V grade, required quantity of
copper earth socket, brass bolt and nut, crimping /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(RoHS compliant modular accessories)&lt;br&gt;Single
control light point with 6A, 3-plate ceiling rose - Short point.</t>
  </si>
  <si>
    <t>Point</t>
  </si>
  <si>
    <t>One Thousand and Forty Nine Rupees Twenty Five Paisa only</t>
  </si>
  <si>
    <t>2)</t>
  </si>
  <si>
    <t>od248951/2020_2021
Supply and wiring points according to IS: 732-1989 using ISI marked rigid PVC conduit of minimum size
20 mm conforming to IS: 9537 Part-3 1983 and with suitable size specials conforming to IS: 3419-1988,
fixing the conduit using metal saddles spacing not exceeding 50 cms or concealed suitably and with ISI
marked 1.50 sq. mm PVC insulated stranded single core FRLS copper conductor cable of 650 / 1100 V
grade, including providing switch board main and continuous earthing with ISI marked 1.50 sq. mm PVC
insulated stranded single core FRLS copper conductor cable 650 / 1100 V grade, required quantity of
copper earth socket, brass bolt and nut, crimping /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(RoHS compliant modular accessories)&lt;br&gt;Single
control light point without ceiling rose - Short point</t>
  </si>
  <si>
    <t>One Thousand Thirty Rupees Twenty Seven Rupees</t>
  </si>
  <si>
    <t>3)</t>
  </si>
  <si>
    <t>od248952/2020_2021
Supply and wiring points according to IS: 732-1989 using ISI marked rigid PVC conduit of minimum size
20 mm conforming to IS: 9537 Part-3 1983 and with suitable size specials conforming to IS: 3419-1988,
fixing the conduit using metal saddles spacing not exceeding 50 cms or concealed suitably and with ISI
marked 1.50 sq. mm PVC insulated stranded single core FRLS copper conductor cable of 650 / 1100 V
grade, including providing switch board main and continuous earthing with ISI marked 1.50 sq. mm PVC
insulated stranded single core FRLS copper conductor cable 650 / 1100 V grade, required quantity of
copper earth socket, brass bolt and nut, crimping / soldering etc complete with suitable size modular type
metal switch boxes, modular type front plates (white) etc up to and including 6A modular type SP
switches and making good the surface of wall, colour washing etc complete. All the terminations in the
switch boards and DB's shall be tinned and the wires shall be drawn and fixed along the periphery of the
box using suitable ties, tie mounts etc as required. (RoHS compliant modular accessories)&lt;br&gt;Combined
plug point with 6A, 5-pin plug socket controlled by 6A switch in the same switch board as that of light
points - Short point.</t>
  </si>
  <si>
    <t>E</t>
  </si>
  <si>
    <t>Four Hundred and Sixty Six Rupees Fourty Three Paisa only</t>
  </si>
  <si>
    <t>4)</t>
  </si>
  <si>
    <t>od255210/2020_2021
Supply and fixing water proof GPP box of size 380 x 320 x 210 mm having hinged door, provision for
cable entry and exit, necessary supports for fixing fuse units, neutral etc and fixing the same in the
existing RCC pole using 25 x 6 mm Aluminium strips including cutting, bending to shape, drilling
necessary holes etc and giving connections as required.</t>
  </si>
  <si>
    <t>No</t>
  </si>
  <si>
    <t>Two Thousand One Hundred and Ninety Three Rupees Eighteen Paisa only</t>
  </si>
  <si>
    <t>2.WIRING DEVICES AND LIGHTING FIXTURES</t>
  </si>
  <si>
    <t>1.50.1
Installation of exhaust fan in the existing opening, including making good the damage connection testing,
commissioning etc. as required.Upto 450 mm sweep</t>
  </si>
  <si>
    <t>Four Hundred and Thirty One Rupees Eighteen Paisa only</t>
  </si>
  <si>
    <t>1.56
Supplying and fixing suitable size Gl box with modular plate and cover in front on surface or in recess,
including providng and fixing 2 Nos. 3 pin 5/6 A modular socket outlets and 2 Nos. 5/6 A modular
switches, connection etc. as required. (For light plugs to be used in non residential buildings).</t>
  </si>
  <si>
    <t>Six Hundred and Ninety Two Rupees Eighty Six Paisa only</t>
  </si>
  <si>
    <t>1.57
Supplying &amp; fixing suitable size Gl box wih modular plate and cover in front on surface or in recess
including providing and fixing 25 A modular socket outlet and 25 A modular SP MCB, "C" curve including
connections, painting etc. as required.</t>
  </si>
  <si>
    <t>Seven Hundred and Sixty Rupees Sixty Six Paisa only</t>
  </si>
  <si>
    <t>1.27.2
Supplying and fixing following size/ modules, GI box alongwith modular base &amp; cover plate for modular
switches in recess etc as required.3 Module (100mmX75mm</t>
  </si>
  <si>
    <t>Three Hundred and Seventeen Rupees Twenty Eight Paisa only</t>
  </si>
  <si>
    <t>5)</t>
  </si>
  <si>
    <t>1.27.4
Supplying and fixing following size/ modules, GI box alongwith modular base &amp; cover plate for modular
switches in recess etc as required.6 Module (200mmX75mm)</t>
  </si>
  <si>
    <t>Three Hundred and Ninety Five Rupees Ninety Two Paisa only</t>
  </si>
  <si>
    <t>6)</t>
  </si>
  <si>
    <t>1.24.5
Supplying and fixing following modular switch/ socket on the existing modular plate &amp; switch box
including connections but excluding modular plate etc. as required.6 pin 15/16 amp socket outlet</t>
  </si>
  <si>
    <t>Two Hundred and Seven Rupees Fourty Five Paisa only</t>
  </si>
  <si>
    <t>7)</t>
  </si>
  <si>
    <t>1.24.3
Supplying and fixing following modular switch/ socket on the existing modular plate &amp; switch box
including connections but excluding modular plate etc. as required.15/16 amp switch</t>
  </si>
  <si>
    <t>One Hundred and Fifty Five Rupees Ninety Three Paisa only</t>
  </si>
  <si>
    <t>8)</t>
  </si>
  <si>
    <t>1.58
Supplying and fixing PVC batten/ angle holder including connection etc. as required.</t>
  </si>
  <si>
    <t>One Hundred and Seven Rupees Twelve Paisa only</t>
  </si>
  <si>
    <t>9)</t>
  </si>
  <si>
    <t>90.3.18.2
Supply, fabrication, conveyance and fixing the following sizes of B class GI pipe bent to shape / cut and
welded to shape and fixing the same to wall / parapet using clamps as noted along with each size,
painting with 2 coats of synthetic enamel paint over a coat of zinc chromate primer, making good the
damages, colour washing etc as required.32 mm dia with HG company fabricated clamps</t>
  </si>
  <si>
    <t>M</t>
  </si>
  <si>
    <t>Five Hundred and Eighty Six Rupees Sixteen Paisa only</t>
  </si>
  <si>
    <t>10)</t>
  </si>
  <si>
    <t>90.3.20.3
Supply &amp; installation of light fittings on TW round block&lt;br&gt;Supply, conveyance installation testing and
commissioning the light fittings of following types made of CRCA with 0.5mm thickness complete with all
accessories and lamps etc. directly on wall or ceiling with PVC round block neatly painted to suit the
fitting and giving connection with required length of 16/0.20mm 3 core copper conductor flex wire
conforming to relevant ISS and giving connections as required.1200 mm 1X20W LED Lamp with box type
Fixture</t>
  </si>
  <si>
    <t>One Thousand Two Hundred and Fifty Four Rupees Twenty Three Paisa only</t>
  </si>
  <si>
    <t>11)</t>
  </si>
  <si>
    <t>90.4.1
Supply and installation of suitable size MS rod type fan clamp in the RCC slab as per IS 732 as required</t>
  </si>
  <si>
    <t>One Hundred and Seventy Five Rupees Twenty Nine Paisa only</t>
  </si>
  <si>
    <t>12)</t>
  </si>
  <si>
    <t>90.4.8
Charges for cutting holes suitable for accommodating exhaust fans up to 305mm sweep including
plastering colour washing etc. as required.</t>
  </si>
  <si>
    <t>Four Hundred and Seventy Five Rupees Ninety Six Paisa only</t>
  </si>
  <si>
    <t>13)</t>
  </si>
  <si>
    <t>od248955/2020_2021
Supply of BEE rated 9W LED bulb (B22 / E27) (Orient/Philips/Havels)</t>
  </si>
  <si>
    <t>One Hundred and Five Rupees only</t>
  </si>
  <si>
    <t>14)</t>
  </si>
  <si>
    <t>od248957/2020_2021
Supply, Conveyance, installation, testing and commissioning of 40W LED street light output greater than
100lumen/W 4000-6000 K with IP 66 protection LED Chip make Cree/Lumilled/Nichea with power factor
greater than 0.95 at full load, internal surge protection up to 8 KV,and Aluminium pressure die-cast
Powder coated housing, acrylic cover complete with THD less than 10%, power factor greater than 0.98,
RoHS compliant, duly wired up for use on 230 V AC supply. Driver compartment should be seperatly
accessible for maintenance. (Ref code : Havells Endura Pearl Neo/Crompton/Philips/Wipro)</t>
  </si>
  <si>
    <t>Four Thousand Five Hundred and Twenty nine Rupees Ninety Six Paisa only</t>
  </si>
  <si>
    <t>15)</t>
  </si>
  <si>
    <t>od248958/2020_2021
Supplying of 400 mm sweep oscillating type wall mounting fan having 3-speed control, oscillation control
at bottom and suitable for operation on single phase 230 V, 50 Hz AC supply complete with continuous
duty motor, chrome plated front and rear guards and all other accessories as required. (Make- Crompton,
Havells, Orient or Almonard)</t>
  </si>
  <si>
    <t>One Thousand Six Hundred and Seventy Three Rupees only</t>
  </si>
  <si>
    <t>16)</t>
  </si>
  <si>
    <t>od248959/2020_2021
Supplying and drawing following sizes of multi core FRLS PVC insulated solid aluminium conductor flat
service cables in the existing surface / recessed steel/ PVC conduit as required&lt;br&gt;6Sqmm 2 core</t>
  </si>
  <si>
    <t>Fourty Four Rupees Twenty paisa only</t>
  </si>
  <si>
    <t>17)</t>
  </si>
  <si>
    <t>od248961/2020_2021
Supply and fixing 32A, HRC fuse base with HRC fuse link in the existing meter box including giving
connections as required.</t>
  </si>
  <si>
    <t>One Hundred and Sixty Rupees Ninety Seven Paisa only</t>
  </si>
  <si>
    <t>18)</t>
  </si>
  <si>
    <t>od248962/2020_2021
Supply and installation of 32 A, 2-Way neutral links mounted on DMC/SMC base in the existing meter
board including giving connections as required.</t>
  </si>
  <si>
    <t>One Hundred and Thirty Seven Rupees Thirty Two Paisa only</t>
  </si>
  <si>
    <t>19)</t>
  </si>
  <si>
    <t>od248954/2020_2021
Supply of 300/305 mm sweep Light Duty Exhaust fan in metal frame working on 230 V A/C</t>
  </si>
  <si>
    <t>One Thousand Four Hundred and Seventy Two Rupees only</t>
  </si>
  <si>
    <t>20)</t>
  </si>
  <si>
    <t>90.4.6
Conveyance, installation, testing and commissioning of wall mounting fans of all types using mounting
brackets supplied along with the fan.</t>
  </si>
  <si>
    <t>One Hundred and Fourty Six Rupees Seventy One Paisa only</t>
  </si>
  <si>
    <t>3. DISTRIBUTION BOARDS</t>
  </si>
  <si>
    <t>2.10.1
Supplying and fixing 5 amps to 32 amps rating, 240/415 volts, "C" curve, miniature circuit breaker
suitable for inductive load of following poles in the existing MCB DB complete with connections, testing
and commissioning etc. as required.Single pole</t>
  </si>
  <si>
    <t>Two Hundred and Thirty Seven Rupees Twenty Eight Paisa only</t>
  </si>
  <si>
    <t>2.11
Supplying and fixing single pole blanking plate in the existing MCB DB complete etc. as required.</t>
  </si>
  <si>
    <t>Nine Rupees Fourty Nine Paisa only</t>
  </si>
  <si>
    <t>2.12.1
Supplying and fixing following rating, double pole, 240 volts, isolator in the existing MCB DB complete
with connections, testing and commissioning etc. as required.40 amps</t>
  </si>
  <si>
    <t>Four Hundred and Two Rupees Seventy Paisa only</t>
  </si>
  <si>
    <t>2.14.1
Supplying and fixing following rating, double pole, (single phase and neutral), 240 V, residual current
circuit breaker (RCCB), having a sensitivity current 30 mA in the existing MCB DB complete with
connections, testing and commissioning etc. as required.25 amps</t>
  </si>
  <si>
    <t>Two Thousand Two Hundred and Ninety One Rupees Fourty Seven Paisa only</t>
  </si>
  <si>
    <t>2.14.2
Supplying and fixing following rating, double pole, (single phase and neutral), 240 V, residual current
circuit breaker (RCCB), having a sensitivity current 30 mA in the existing MCB DB complete with
connections, testing and commissioning etc. as required.40 amps</t>
  </si>
  <si>
    <t>Two Thousand Four Hundred and Ninety Rupees Seventy Nine Paisa only</t>
  </si>
  <si>
    <t>2.3.3
Supplying and fixing following way, single pole and neutral, sheet steel, MCB distribution board, 240 V,
on surface/ recess, complete with tinned copper bus bar, neutral bus bar, earth bar, din bar,
interconnections, powder painted including earthing etc. as required. (But without MCBIRCCB/Isolator12
way, Double door</t>
  </si>
  <si>
    <t>Two Thousand Four Hundred and Fourty Rupees Sixty Two paisa only</t>
  </si>
  <si>
    <t>4.WIRING</t>
  </si>
  <si>
    <t>90.6.10.1
Supply and fixing of following sizes of light gauge PVC conduit along with accessories in surface/ recess
including cutting the wall and making good the same in case of recessed conduit as required20 mm</t>
  </si>
  <si>
    <t>Ninety Seven Rupees Seventy One Paisa only</t>
  </si>
  <si>
    <t>90.6.10.2
Supply and fixing of following sizes of light gauge PVC conduit along with accessories in surface/ recess
including cutting the wall and making good the same in case of recessed conduit as required25 mm</t>
  </si>
  <si>
    <t>One Hundred and Eight Rupees Seven Paisa only</t>
  </si>
  <si>
    <t>90.6.10.3
Supply and fixing of following sizes of light gauge PVC conduit along with accessories in surface/ recess
including cutting the wall and making good the same in case of recessed conduit as required32 mm</t>
  </si>
  <si>
    <t>One Hundred and Twenty Six Rupees Thirteen Paisa only.</t>
  </si>
  <si>
    <t>90.12.7.14
Supply, laying and clamping of 1 no. PVC insulated and PVC sheathed armoured aluminium power
cable, 1.1 KV grade of the following sizes using clamps noted along with the cables, spacing of clamps
not exceeding 60cms, making good the damages , colour washing etc. as required.3 core 10 sq mm with
factory made clamp</t>
  </si>
  <si>
    <t>Two Hundred and Thirty One Rupees Ninety Five Paisa only</t>
  </si>
  <si>
    <t>90.12.5.14
Supply &amp; laying of one number PVC insulated and PVC sheathed armoured aluminium power cable of
1.1KV grade of the following sizes in the existing RCC/ HUME / STONE WARE/ GI/ DWC pipe as
required.3 core 10 sq mm</t>
  </si>
  <si>
    <t>Two Hundred and Twelve Rupees Sixty Nine Paisa only</t>
  </si>
  <si>
    <t>90.12.10.2
Supply &amp; laying of DWC pipe in ordinary soil 0.75m below ground level including excavation50/38 mm or
nearest size</t>
  </si>
  <si>
    <t>Two Hundred and Ninety Rupees Fifteen Paisa only</t>
  </si>
  <si>
    <t>90.12.12.2
Supply &amp; laying of DWC pipe in ordinary soil 1.2 m below ground level including excavation50/38 mm or
nearest size</t>
  </si>
  <si>
    <t>Three Hundred and Seventy Seven Rupees Twenty Eight Paisa only</t>
  </si>
  <si>
    <t>9.1.7
Supplying and making end termination with brass compression gland and aluminium lugs for following
size of PVC insulated and PVC sheathed / XLPE aluminium conductor cable of 1.1 KV grade as
required.3 X 10 sq. mm (22mm)</t>
  </si>
  <si>
    <t>SET</t>
  </si>
  <si>
    <t>Two Hundred and Fifty Rupees Eighty Four Paisa only</t>
  </si>
  <si>
    <t>1.17.12
Supplying and drawing following sizes of FRLS PVC insulated copper conductor, single core cable in the
existing surface / recessed steel/ PVC conduit as required.3 x 2.5 sq. Mm</t>
  </si>
  <si>
    <t>Eighty Nine Rupees Fourty Nine Paisa only</t>
  </si>
  <si>
    <t>1.17.15
Supplying and drawing following sizes of FRLS PVC insulated copper conductor, single core cable in the
existing surface / recessed steel/ PVC conduit as required.6 x 2.5 sq. Mm</t>
  </si>
  <si>
    <t>One Hundred and Sixty Nine Rupees Fourty Nine Paisa only</t>
  </si>
  <si>
    <t>1.17.30
Supplying and drawing following sizes of FRLS PVC insulated copper conductor, single core cable in the
existing surface / recessed steel/ PVC conduit as required.3 x 6 sq. Mm</t>
  </si>
  <si>
    <t>One Hundred and Ninety Seven Rupees Ninety Six Paisa only</t>
  </si>
  <si>
    <t>5.EARTHING</t>
  </si>
  <si>
    <t>od255217/2020_2021
Providing and laying earth connection from earth electrode with 4.00 mm dia (8 SWG) copper wire in 25
mm dia PVC pipe from earth electrode including connection with copper thimble, excavation and re-filling
etc as required.</t>
  </si>
  <si>
    <t>One Hundred and Sixty Six Rupees Seventy Eight Paisa only</t>
  </si>
  <si>
    <t>od255218/2020_2021
Earthing with G.I. earth pipe 2.5 metre long, 40 mm dia including accessories, and providing&lt;br&gt;masonry
enclosure with cover plate having locking arrangement and watering pipe etc. with&lt;br&gt;charcoal/ coke
and salt as required</t>
  </si>
  <si>
    <t>Four Thousand Nine Hundred and Four Rupees Twenty Nine Paisa only</t>
  </si>
  <si>
    <t>90.16.2.2
Supply and laying of the following sizes of B class GI pipe laid 0.6 m below ground level including
excavating trench of suitable size and refilling etc, as required.20 mm dia. G.I pipe ( medium class)</t>
  </si>
  <si>
    <t>Two Hundred and Twenty Six Rupees Fdourty Four Paisa only</t>
  </si>
  <si>
    <t>90.16.5.4
Supply of superior quality copper earth socket for the following size of earth conductor including crimping
etc. as required.4.00 mm (8 SWG)</t>
  </si>
  <si>
    <t>Twenty Seven Rupees Ninety Eight Paisa only</t>
  </si>
  <si>
    <t>GRAND TOTAL after round off:</t>
  </si>
  <si>
    <t>(Rupees Three Lakh  and Seventy One  only)</t>
  </si>
  <si>
    <t>I / We ………………………………………………………………………………….agree to undertake the above mentioned work:-</t>
  </si>
  <si>
    <t xml:space="preserve"> </t>
  </si>
  <si>
    <t>At the estimate rate.</t>
  </si>
  <si>
    <t>At …………………………………………..% below the estimate rate.</t>
  </si>
  <si>
    <t>At …………………………………………..% above the estimate rate.</t>
  </si>
  <si>
    <t>Rate should be quoted both in figures and words</t>
  </si>
  <si>
    <t>CONTRACTOR</t>
  </si>
  <si>
    <t>ASSISTANT EXECUTIVE ENGINEER II</t>
  </si>
</sst>
</file>

<file path=xl/styles.xml><?xml version="1.0" encoding="utf-8"?>
<styleSheet xmlns="http://schemas.openxmlformats.org/spreadsheetml/2006/main">
  <numFmts count="2">
    <numFmt numFmtId="164" formatCode="_(* #,##0.00_);_(* \(#,##0.00\);_(* \-??_);_(@_)"/>
    <numFmt numFmtId="165" formatCode="0.00;[Red]0.00"/>
  </numFmts>
  <fonts count="24">
    <font>
      <sz val="11"/>
      <color rgb="FF000000"/>
      <name val="Calibri"/>
      <family val="2"/>
      <charset val="1"/>
    </font>
    <font>
      <sz val="10"/>
      <name val="Arial"/>
      <family val="2"/>
      <charset val="1"/>
    </font>
    <font>
      <sz val="11"/>
      <name val="Times New Roman"/>
      <family val="1"/>
      <charset val="1"/>
    </font>
    <font>
      <sz val="11"/>
      <color rgb="FF000000"/>
      <name val="Times New Roman"/>
      <family val="1"/>
      <charset val="1"/>
    </font>
    <font>
      <b/>
      <sz val="11"/>
      <color rgb="FF000000"/>
      <name val="Calibri"/>
      <family val="2"/>
      <charset val="1"/>
    </font>
    <font>
      <b/>
      <sz val="10"/>
      <color rgb="FF000000"/>
      <name val="Bookman Old Style"/>
      <family val="1"/>
      <charset val="1"/>
    </font>
    <font>
      <sz val="10"/>
      <color rgb="FF000000"/>
      <name val="Bookman Old Style"/>
      <family val="1"/>
      <charset val="1"/>
    </font>
    <font>
      <b/>
      <sz val="9"/>
      <color rgb="FF000000"/>
      <name val="Bookman Old Style"/>
      <family val="1"/>
      <charset val="1"/>
    </font>
    <font>
      <sz val="9"/>
      <color rgb="FF000000"/>
      <name val="Bookman Old Style"/>
      <family val="1"/>
      <charset val="1"/>
    </font>
    <font>
      <sz val="9"/>
      <name val="Bookman Old Style"/>
      <family val="1"/>
      <charset val="1"/>
    </font>
    <font>
      <b/>
      <sz val="9"/>
      <name val="Bookman Old Style"/>
      <family val="1"/>
      <charset val="1"/>
    </font>
    <font>
      <sz val="11"/>
      <color rgb="FF0000FF"/>
      <name val="Times New Roman"/>
      <family val="1"/>
      <charset val="1"/>
    </font>
    <font>
      <sz val="11"/>
      <name val="Arial"/>
      <family val="2"/>
      <charset val="1"/>
    </font>
    <font>
      <sz val="11"/>
      <color rgb="FF000000"/>
      <name val="Calibri"/>
      <family val="2"/>
      <charset val="1"/>
    </font>
    <font>
      <b/>
      <sz val="12"/>
      <name val="Times New Roman"/>
      <family val="1"/>
      <charset val="1"/>
    </font>
    <font>
      <sz val="12"/>
      <name val="Times New Roman"/>
      <family val="1"/>
      <charset val="1"/>
    </font>
    <font>
      <sz val="12"/>
      <color rgb="FF000000"/>
      <name val="Nimbus Roman"/>
      <charset val="1"/>
    </font>
    <font>
      <b/>
      <sz val="12"/>
      <color rgb="FF000000"/>
      <name val="Nimbus Roman"/>
      <charset val="1"/>
    </font>
    <font>
      <b/>
      <sz val="12"/>
      <color rgb="FF000000"/>
      <name val="Times New Roman"/>
      <family val="1"/>
      <charset val="1"/>
    </font>
    <font>
      <sz val="12"/>
      <color rgb="FF000000"/>
      <name val="Times New Roman"/>
      <family val="1"/>
      <charset val="1"/>
    </font>
    <font>
      <sz val="12"/>
      <color rgb="FF000000"/>
      <name val="Calibri"/>
      <family val="2"/>
      <charset val="1"/>
    </font>
    <font>
      <b/>
      <i/>
      <sz val="12"/>
      <name val="Times New Roman"/>
      <family val="1"/>
      <charset val="1"/>
    </font>
    <font>
      <b/>
      <sz val="12"/>
      <color rgb="FF000000"/>
      <name val="Bookman Old Style"/>
      <family val="1"/>
      <charset val="1"/>
    </font>
    <font>
      <b/>
      <sz val="12"/>
      <color rgb="FF000000"/>
      <name val="FreeSerif"/>
      <family val="1"/>
      <charset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xf numFmtId="164" fontId="13" fillId="0" borderId="0" applyBorder="0" applyProtection="0"/>
    <xf numFmtId="0" fontId="1" fillId="0" borderId="0"/>
    <xf numFmtId="0" fontId="13" fillId="0" borderId="0"/>
    <xf numFmtId="0" fontId="1" fillId="0" borderId="0"/>
  </cellStyleXfs>
  <cellXfs count="90">
    <xf numFmtId="0" fontId="0" fillId="0" borderId="0" xfId="0"/>
    <xf numFmtId="0" fontId="7" fillId="0" borderId="1" xfId="0" applyFont="1" applyBorder="1" applyAlignment="1">
      <alignment horizontal="center" vertical="top"/>
    </xf>
    <xf numFmtId="0" fontId="0" fillId="0" borderId="0" xfId="0" applyAlignment="1">
      <alignment horizontal="left"/>
    </xf>
    <xf numFmtId="0" fontId="0" fillId="0" borderId="0" xfId="0" applyAlignment="1">
      <alignment horizontal="right"/>
    </xf>
    <xf numFmtId="0" fontId="0" fillId="0" borderId="1" xfId="0" applyFont="1" applyBorder="1" applyAlignment="1">
      <alignment horizontal="left"/>
    </xf>
    <xf numFmtId="0" fontId="0" fillId="0" borderId="1" xfId="0" applyFont="1" applyBorder="1" applyAlignment="1">
      <alignment horizontal="right"/>
    </xf>
    <xf numFmtId="0" fontId="0" fillId="0" borderId="1" xfId="0" applyBorder="1"/>
    <xf numFmtId="0" fontId="2" fillId="0" borderId="0" xfId="0" applyFont="1" applyBorder="1" applyAlignment="1">
      <alignment horizontal="left" vertical="top" wrapText="1"/>
    </xf>
    <xf numFmtId="0" fontId="0" fillId="0" borderId="0" xfId="0" applyBorder="1" applyAlignment="1">
      <alignment horizontal="left"/>
    </xf>
    <xf numFmtId="0" fontId="0" fillId="0" borderId="0" xfId="0" applyBorder="1" applyAlignment="1">
      <alignment horizontal="right"/>
    </xf>
    <xf numFmtId="0" fontId="2" fillId="0" borderId="0" xfId="0"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vertical="top" wrapText="1"/>
    </xf>
    <xf numFmtId="1" fontId="3" fillId="0" borderId="0" xfId="0" applyNumberFormat="1" applyFont="1" applyBorder="1" applyAlignment="1">
      <alignment horizontal="left" vertical="top"/>
    </xf>
    <xf numFmtId="0" fontId="3" fillId="0" borderId="2" xfId="0" applyFont="1" applyBorder="1" applyAlignment="1">
      <alignment horizontal="left" vertical="top" wrapText="1"/>
    </xf>
    <xf numFmtId="0" fontId="0" fillId="0" borderId="2" xfId="0" applyBorder="1" applyAlignment="1">
      <alignment horizontal="left"/>
    </xf>
    <xf numFmtId="0" fontId="0" fillId="0" borderId="2" xfId="0" applyBorder="1" applyAlignment="1">
      <alignment horizontal="right"/>
    </xf>
    <xf numFmtId="0" fontId="0" fillId="0" borderId="2" xfId="0" applyBorder="1"/>
    <xf numFmtId="0" fontId="4" fillId="0" borderId="0" xfId="0" applyFont="1" applyBorder="1" applyAlignment="1">
      <alignment horizontal="left"/>
    </xf>
    <xf numFmtId="0" fontId="4"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vertical="top"/>
    </xf>
    <xf numFmtId="0" fontId="0" fillId="0" borderId="0" xfId="0" applyAlignment="1">
      <alignment vertical="top"/>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1" xfId="0" applyFont="1" applyBorder="1" applyAlignment="1">
      <alignment horizontal="left" vertical="top"/>
    </xf>
    <xf numFmtId="1" fontId="8" fillId="0" borderId="1" xfId="0" applyNumberFormat="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horizontal="left" vertical="top" wrapText="1"/>
    </xf>
    <xf numFmtId="2" fontId="9" fillId="0" borderId="1" xfId="0" applyNumberFormat="1" applyFont="1" applyBorder="1" applyAlignment="1">
      <alignment horizontal="left" vertical="top"/>
    </xf>
    <xf numFmtId="165" fontId="8" fillId="0" borderId="1" xfId="0" applyNumberFormat="1" applyFont="1" applyBorder="1" applyAlignment="1">
      <alignment horizontal="left" vertical="top"/>
    </xf>
    <xf numFmtId="0" fontId="10" fillId="0" borderId="1" xfId="0" applyFont="1" applyBorder="1" applyAlignment="1">
      <alignment horizontal="left" vertical="top"/>
    </xf>
    <xf numFmtId="0" fontId="9" fillId="0" borderId="1" xfId="0" applyFont="1" applyBorder="1" applyAlignment="1">
      <alignment horizontal="left" vertical="top"/>
    </xf>
    <xf numFmtId="0" fontId="8" fillId="0" borderId="1" xfId="0" applyFont="1" applyBorder="1" applyAlignment="1">
      <alignment horizontal="left" vertical="top" wrapText="1"/>
    </xf>
    <xf numFmtId="2" fontId="8" fillId="0" borderId="1" xfId="0" applyNumberFormat="1" applyFont="1" applyBorder="1" applyAlignment="1">
      <alignment horizontal="left" vertical="top"/>
    </xf>
    <xf numFmtId="0" fontId="9" fillId="0" borderId="0" xfId="0" applyFont="1" applyBorder="1" applyAlignment="1">
      <alignment horizontal="left" vertical="top" wrapText="1"/>
    </xf>
    <xf numFmtId="2" fontId="2" fillId="0" borderId="0" xfId="0" applyNumberFormat="1" applyFont="1" applyBorder="1" applyAlignment="1">
      <alignment horizontal="right"/>
    </xf>
    <xf numFmtId="0" fontId="10" fillId="0" borderId="1" xfId="0" applyFont="1" applyBorder="1" applyAlignment="1">
      <alignment horizontal="left" vertical="top" wrapText="1"/>
    </xf>
    <xf numFmtId="0" fontId="11" fillId="0" borderId="0" xfId="0" applyFont="1" applyAlignment="1">
      <alignment vertical="top" wrapText="1"/>
    </xf>
    <xf numFmtId="0" fontId="10" fillId="0" borderId="1" xfId="0" applyFont="1" applyBorder="1" applyAlignment="1">
      <alignment horizontal="center" vertical="top" wrapText="1"/>
    </xf>
    <xf numFmtId="1" fontId="9" fillId="0" borderId="1" xfId="0" applyNumberFormat="1" applyFont="1" applyBorder="1" applyAlignment="1">
      <alignment horizontal="left" vertical="top" wrapText="1"/>
    </xf>
    <xf numFmtId="165" fontId="10" fillId="0" borderId="1" xfId="0" applyNumberFormat="1" applyFont="1" applyBorder="1" applyAlignment="1">
      <alignment horizontal="left" vertical="top" wrapText="1"/>
    </xf>
    <xf numFmtId="0" fontId="12" fillId="0" borderId="0" xfId="0" applyFont="1" applyBorder="1" applyAlignment="1">
      <alignment vertical="top" wrapText="1"/>
    </xf>
    <xf numFmtId="0" fontId="0" fillId="0" borderId="0" xfId="0" applyBorder="1" applyAlignment="1">
      <alignment vertical="top" wrapText="1"/>
    </xf>
    <xf numFmtId="165" fontId="0" fillId="0" borderId="0" xfId="0" applyNumberFormat="1" applyBorder="1" applyAlignment="1">
      <alignment horizontal="left" vertical="top" wrapText="1"/>
    </xf>
    <xf numFmtId="165" fontId="12" fillId="0" borderId="0" xfId="0" applyNumberFormat="1" applyFont="1" applyBorder="1" applyAlignment="1">
      <alignment horizontal="left" vertical="top" wrapText="1"/>
    </xf>
    <xf numFmtId="165" fontId="6" fillId="0" borderId="0" xfId="0" applyNumberFormat="1" applyFont="1" applyAlignment="1">
      <alignment horizontal="left" vertical="top"/>
    </xf>
    <xf numFmtId="0" fontId="4" fillId="0" borderId="0" xfId="0" applyFont="1"/>
    <xf numFmtId="0" fontId="0" fillId="0" borderId="0" xfId="0"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3" fillId="0" borderId="0" xfId="0" applyFont="1" applyBorder="1" applyAlignment="1">
      <alignment horizontal="left"/>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0" fontId="15" fillId="0" borderId="1" xfId="0" applyFont="1" applyBorder="1" applyAlignment="1">
      <alignment horizontal="left" vertical="top" wrapText="1"/>
    </xf>
    <xf numFmtId="4" fontId="15"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Border="1" applyAlignment="1">
      <alignment horizontal="center" vertical="center"/>
    </xf>
    <xf numFmtId="0" fontId="18" fillId="0" borderId="1" xfId="0" applyFont="1" applyBorder="1" applyAlignment="1">
      <alignment horizontal="center" vertical="center" wrapText="1"/>
    </xf>
    <xf numFmtId="0" fontId="14" fillId="0" borderId="1" xfId="0" applyFont="1" applyBorder="1" applyAlignment="1">
      <alignment horizontal="center" vertical="top"/>
    </xf>
    <xf numFmtId="0" fontId="19" fillId="0" borderId="1" xfId="0" applyFont="1" applyBorder="1" applyAlignment="1">
      <alignment horizontal="center" vertical="center"/>
    </xf>
    <xf numFmtId="2" fontId="15" fillId="0" borderId="1" xfId="0" applyNumberFormat="1" applyFont="1" applyBorder="1" applyAlignment="1">
      <alignment horizontal="center" vertical="center"/>
    </xf>
    <xf numFmtId="2" fontId="14"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14" fillId="0" borderId="0" xfId="0" applyFont="1" applyBorder="1" applyAlignment="1">
      <alignment horizontal="center" vertical="top"/>
    </xf>
    <xf numFmtId="2" fontId="14" fillId="0" borderId="0" xfId="0" applyNumberFormat="1" applyFont="1" applyBorder="1" applyAlignment="1">
      <alignment horizontal="center" vertical="center" wrapText="1"/>
    </xf>
    <xf numFmtId="0" fontId="21" fillId="0" borderId="0" xfId="0" applyFont="1" applyBorder="1" applyAlignment="1">
      <alignment horizontal="center" vertical="top"/>
    </xf>
    <xf numFmtId="0" fontId="21" fillId="0" borderId="0" xfId="0" applyFont="1" applyBorder="1" applyAlignment="1">
      <alignment horizontal="center" vertical="center"/>
    </xf>
    <xf numFmtId="0" fontId="21" fillId="0" borderId="0" xfId="0" applyFont="1" applyBorder="1" applyAlignment="1">
      <alignment horizontal="center" vertical="top"/>
    </xf>
    <xf numFmtId="0" fontId="19" fillId="0" borderId="0" xfId="0" applyFont="1" applyBorder="1" applyAlignment="1">
      <alignment horizontal="center" vertical="center"/>
    </xf>
    <xf numFmtId="0" fontId="15" fillId="0" borderId="0" xfId="0" applyFont="1" applyBorder="1" applyAlignment="1">
      <alignment horizontal="left" vertical="center" wrapText="1"/>
    </xf>
    <xf numFmtId="0" fontId="20" fillId="0" borderId="0" xfId="0" applyFont="1" applyAlignment="1">
      <alignment horizontal="center" vertical="center"/>
    </xf>
    <xf numFmtId="0" fontId="19"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left"/>
    </xf>
    <xf numFmtId="0" fontId="19"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18" fillId="0" borderId="0" xfId="0" applyFont="1" applyBorder="1" applyAlignment="1">
      <alignment horizontal="left" vertical="center"/>
    </xf>
    <xf numFmtId="0" fontId="23" fillId="0" borderId="0" xfId="0" applyFont="1" applyBorder="1" applyAlignment="1">
      <alignment horizontal="right" vertical="center"/>
    </xf>
    <xf numFmtId="0" fontId="0" fillId="0" borderId="0" xfId="0" applyFont="1" applyAlignment="1">
      <alignment horizontal="center" vertical="center"/>
    </xf>
  </cellXfs>
  <cellStyles count="5">
    <cellStyle name="Comma 2" xfId="1"/>
    <cellStyle name="Normal" xfId="0" builtinId="0"/>
    <cellStyle name="Normal 2" xfId="2"/>
    <cellStyle name="Normal 2 2" xfId="3"/>
    <cellStyle name="Normal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5"/>
  <sheetViews>
    <sheetView workbookViewId="0">
      <selection activeCell="A33" sqref="A33"/>
    </sheetView>
  </sheetViews>
  <sheetFormatPr defaultColWidth="8.5703125" defaultRowHeight="15"/>
  <cols>
    <col min="1" max="1" width="57.42578125" style="2" customWidth="1"/>
    <col min="2" max="2" width="9" style="2" customWidth="1"/>
    <col min="3" max="3" width="1.7109375" style="2" customWidth="1"/>
    <col min="4" max="4" width="9" style="3" customWidth="1"/>
  </cols>
  <sheetData>
    <row r="1" spans="1:6">
      <c r="A1" s="4" t="s">
        <v>0</v>
      </c>
      <c r="B1" s="4" t="s">
        <v>1</v>
      </c>
      <c r="C1" s="4"/>
      <c r="D1" s="5" t="s">
        <v>2</v>
      </c>
      <c r="E1" s="6"/>
      <c r="F1" s="4" t="s">
        <v>3</v>
      </c>
    </row>
    <row r="2" spans="1:6">
      <c r="A2" s="7" t="s">
        <v>4</v>
      </c>
      <c r="B2" s="8">
        <v>10</v>
      </c>
      <c r="C2" s="8" t="s">
        <v>5</v>
      </c>
      <c r="D2" s="9">
        <v>100</v>
      </c>
      <c r="F2" s="2">
        <f t="shared" ref="F2:F22" si="0">(B2*D2)</f>
        <v>1000</v>
      </c>
    </row>
    <row r="3" spans="1:6">
      <c r="A3" s="10" t="s">
        <v>6</v>
      </c>
      <c r="B3" s="11">
        <v>25</v>
      </c>
      <c r="C3" s="8" t="s">
        <v>5</v>
      </c>
      <c r="D3" s="9">
        <v>20</v>
      </c>
      <c r="F3" s="2">
        <f t="shared" si="0"/>
        <v>500</v>
      </c>
    </row>
    <row r="4" spans="1:6">
      <c r="A4" s="10" t="s">
        <v>7</v>
      </c>
      <c r="B4" s="11">
        <v>125</v>
      </c>
      <c r="C4" s="8" t="s">
        <v>5</v>
      </c>
      <c r="D4" s="9">
        <v>18</v>
      </c>
      <c r="F4" s="2">
        <f t="shared" si="0"/>
        <v>2250</v>
      </c>
    </row>
    <row r="5" spans="1:6">
      <c r="A5" s="10" t="s">
        <v>8</v>
      </c>
      <c r="B5" s="11">
        <v>10</v>
      </c>
      <c r="C5" s="8" t="s">
        <v>5</v>
      </c>
      <c r="D5" s="9">
        <v>34</v>
      </c>
      <c r="F5" s="2">
        <f t="shared" si="0"/>
        <v>340</v>
      </c>
    </row>
    <row r="6" spans="1:6">
      <c r="A6" s="10" t="s">
        <v>9</v>
      </c>
      <c r="B6" s="11">
        <v>10</v>
      </c>
      <c r="C6" s="8" t="s">
        <v>5</v>
      </c>
      <c r="D6" s="9">
        <v>34</v>
      </c>
      <c r="F6" s="2">
        <f t="shared" si="0"/>
        <v>340</v>
      </c>
    </row>
    <row r="7" spans="1:6">
      <c r="A7" s="10" t="s">
        <v>10</v>
      </c>
      <c r="B7" s="11">
        <v>10</v>
      </c>
      <c r="C7" s="8" t="s">
        <v>5</v>
      </c>
      <c r="D7" s="9">
        <v>30</v>
      </c>
      <c r="F7" s="2">
        <f t="shared" si="0"/>
        <v>300</v>
      </c>
    </row>
    <row r="8" spans="1:6">
      <c r="A8" s="7" t="s">
        <v>11</v>
      </c>
      <c r="B8" s="11">
        <v>5</v>
      </c>
      <c r="C8" s="8" t="s">
        <v>5</v>
      </c>
      <c r="D8" s="9">
        <v>9</v>
      </c>
      <c r="F8" s="2">
        <f t="shared" si="0"/>
        <v>45</v>
      </c>
    </row>
    <row r="9" spans="1:6">
      <c r="A9" s="7" t="s">
        <v>12</v>
      </c>
      <c r="B9" s="11">
        <v>15</v>
      </c>
      <c r="C9" s="8" t="s">
        <v>5</v>
      </c>
      <c r="D9" s="9">
        <v>12</v>
      </c>
      <c r="F9" s="2">
        <f t="shared" si="0"/>
        <v>180</v>
      </c>
    </row>
    <row r="10" spans="1:6">
      <c r="A10" s="10" t="s">
        <v>13</v>
      </c>
      <c r="B10" s="11">
        <v>1</v>
      </c>
      <c r="C10" s="8" t="s">
        <v>5</v>
      </c>
      <c r="D10" s="9">
        <v>90</v>
      </c>
      <c r="F10" s="2">
        <f t="shared" si="0"/>
        <v>90</v>
      </c>
    </row>
    <row r="11" spans="1:6">
      <c r="A11" s="12" t="s">
        <v>14</v>
      </c>
      <c r="B11" s="11">
        <v>2</v>
      </c>
      <c r="C11" s="8" t="s">
        <v>5</v>
      </c>
      <c r="D11" s="9">
        <v>75</v>
      </c>
      <c r="F11" s="2">
        <f t="shared" si="0"/>
        <v>150</v>
      </c>
    </row>
    <row r="12" spans="1:6">
      <c r="A12" s="12" t="s">
        <v>15</v>
      </c>
      <c r="B12" s="11">
        <v>50</v>
      </c>
      <c r="C12" s="8" t="s">
        <v>5</v>
      </c>
      <c r="D12" s="9">
        <v>75</v>
      </c>
      <c r="F12" s="2">
        <f t="shared" si="0"/>
        <v>3750</v>
      </c>
    </row>
    <row r="13" spans="1:6">
      <c r="A13" s="12" t="s">
        <v>16</v>
      </c>
      <c r="B13" s="13">
        <v>5</v>
      </c>
      <c r="C13" s="8" t="s">
        <v>5</v>
      </c>
      <c r="D13" s="9">
        <v>75</v>
      </c>
      <c r="F13" s="2">
        <f t="shared" si="0"/>
        <v>375</v>
      </c>
    </row>
    <row r="14" spans="1:6">
      <c r="A14" s="11" t="s">
        <v>17</v>
      </c>
      <c r="B14" s="13">
        <v>10</v>
      </c>
      <c r="C14" s="8" t="s">
        <v>5</v>
      </c>
      <c r="D14" s="9">
        <v>50</v>
      </c>
      <c r="F14" s="2">
        <f t="shared" si="0"/>
        <v>500</v>
      </c>
    </row>
    <row r="15" spans="1:6">
      <c r="A15" s="11" t="s">
        <v>18</v>
      </c>
      <c r="B15" s="13">
        <v>5</v>
      </c>
      <c r="C15" s="8" t="s">
        <v>5</v>
      </c>
      <c r="D15" s="9">
        <v>100</v>
      </c>
      <c r="F15" s="2">
        <f t="shared" si="0"/>
        <v>500</v>
      </c>
    </row>
    <row r="16" spans="1:6">
      <c r="A16" s="12" t="s">
        <v>19</v>
      </c>
      <c r="B16" s="13">
        <v>150</v>
      </c>
      <c r="C16" s="8" t="s">
        <v>5</v>
      </c>
      <c r="D16" s="9">
        <v>100</v>
      </c>
      <c r="F16" s="2">
        <f t="shared" si="0"/>
        <v>15000</v>
      </c>
    </row>
    <row r="17" spans="1:6">
      <c r="A17" s="12" t="s">
        <v>20</v>
      </c>
      <c r="B17" s="13">
        <v>75</v>
      </c>
      <c r="C17" s="8" t="s">
        <v>5</v>
      </c>
      <c r="D17" s="9">
        <v>500</v>
      </c>
      <c r="F17" s="2">
        <f t="shared" si="0"/>
        <v>37500</v>
      </c>
    </row>
    <row r="18" spans="1:6">
      <c r="A18" s="12" t="s">
        <v>21</v>
      </c>
      <c r="B18" s="13">
        <v>40</v>
      </c>
      <c r="C18" s="8" t="s">
        <v>5</v>
      </c>
      <c r="D18" s="9">
        <v>1250</v>
      </c>
      <c r="F18" s="2">
        <f t="shared" si="0"/>
        <v>50000</v>
      </c>
    </row>
    <row r="19" spans="1:6">
      <c r="A19" s="12" t="s">
        <v>22</v>
      </c>
      <c r="B19" s="13">
        <v>10</v>
      </c>
      <c r="C19" s="8" t="s">
        <v>5</v>
      </c>
      <c r="D19" s="9">
        <v>1500</v>
      </c>
      <c r="F19" s="2">
        <f t="shared" si="0"/>
        <v>15000</v>
      </c>
    </row>
    <row r="20" spans="1:6">
      <c r="A20" s="12" t="s">
        <v>23</v>
      </c>
      <c r="B20" s="13">
        <v>3</v>
      </c>
      <c r="C20" s="8" t="s">
        <v>5</v>
      </c>
      <c r="D20" s="9">
        <v>10000</v>
      </c>
      <c r="F20" s="2">
        <f t="shared" si="0"/>
        <v>30000</v>
      </c>
    </row>
    <row r="21" spans="1:6">
      <c r="A21" s="12" t="s">
        <v>24</v>
      </c>
      <c r="B21" s="11">
        <v>2</v>
      </c>
      <c r="C21" s="8" t="s">
        <v>5</v>
      </c>
      <c r="D21" s="9">
        <v>16000</v>
      </c>
      <c r="F21" s="2">
        <f t="shared" si="0"/>
        <v>32000</v>
      </c>
    </row>
    <row r="22" spans="1:6">
      <c r="A22" s="14" t="s">
        <v>25</v>
      </c>
      <c r="B22" s="15">
        <v>1</v>
      </c>
      <c r="C22" s="15" t="s">
        <v>5</v>
      </c>
      <c r="D22" s="16">
        <v>4000</v>
      </c>
      <c r="E22" s="17"/>
      <c r="F22" s="15">
        <f t="shared" si="0"/>
        <v>4000</v>
      </c>
    </row>
    <row r="23" spans="1:6">
      <c r="A23" s="3" t="s">
        <v>26</v>
      </c>
      <c r="F23" s="18">
        <f>SUM(F2:F22)</f>
        <v>193820</v>
      </c>
    </row>
    <row r="24" spans="1:6">
      <c r="A24" s="3" t="s">
        <v>27</v>
      </c>
      <c r="F24" s="18">
        <f>F23/1000</f>
        <v>193.82</v>
      </c>
    </row>
    <row r="25" spans="1:6">
      <c r="A25" s="3" t="s">
        <v>28</v>
      </c>
      <c r="F25" s="19">
        <v>200</v>
      </c>
    </row>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1:AMJ292"/>
  <sheetViews>
    <sheetView topLeftCell="A265" workbookViewId="0">
      <selection activeCell="D159" sqref="D159"/>
    </sheetView>
  </sheetViews>
  <sheetFormatPr defaultColWidth="9.140625" defaultRowHeight="15"/>
  <cols>
    <col min="1" max="1" width="4.140625" style="20" customWidth="1"/>
    <col min="2" max="3" width="5.140625" style="21" customWidth="1"/>
    <col min="4" max="4" width="67.28515625" style="22" customWidth="1"/>
    <col min="5" max="5" width="12.140625" style="21" customWidth="1"/>
    <col min="6" max="6" width="14" style="21" customWidth="1"/>
    <col min="7" max="7" width="9.140625" style="22"/>
    <col min="8" max="1024" width="9.140625" style="23"/>
  </cols>
  <sheetData>
    <row r="1" spans="1:15" s="26" customFormat="1" ht="24">
      <c r="A1" s="24" t="s">
        <v>29</v>
      </c>
      <c r="B1" s="25" t="s">
        <v>30</v>
      </c>
      <c r="C1" s="25" t="s">
        <v>31</v>
      </c>
      <c r="D1" s="25" t="s">
        <v>32</v>
      </c>
      <c r="E1" s="24" t="s">
        <v>33</v>
      </c>
      <c r="F1" s="25" t="s">
        <v>34</v>
      </c>
      <c r="H1" s="27"/>
      <c r="I1" s="27"/>
      <c r="J1" s="27"/>
      <c r="K1" s="27"/>
      <c r="L1" s="27"/>
      <c r="M1" s="27"/>
      <c r="N1" s="27"/>
      <c r="O1" s="27"/>
    </row>
    <row r="2" spans="1:15" s="21" customFormat="1" ht="191.25">
      <c r="A2" s="28">
        <v>1</v>
      </c>
      <c r="B2" s="29"/>
      <c r="C2" s="30"/>
      <c r="D2" s="31" t="s">
        <v>35</v>
      </c>
      <c r="E2" s="32"/>
      <c r="F2" s="33"/>
      <c r="G2" s="22"/>
      <c r="H2" s="23"/>
      <c r="I2" s="23"/>
      <c r="J2" s="23"/>
      <c r="K2" s="23"/>
      <c r="L2" s="23"/>
      <c r="M2" s="23"/>
      <c r="N2" s="23"/>
      <c r="O2" s="23"/>
    </row>
    <row r="3" spans="1:15" s="21" customFormat="1">
      <c r="A3" s="28" t="s">
        <v>36</v>
      </c>
      <c r="B3" s="29">
        <v>300</v>
      </c>
      <c r="C3" s="30" t="s">
        <v>37</v>
      </c>
      <c r="D3" s="31" t="s">
        <v>38</v>
      </c>
      <c r="E3" s="32">
        <f>(548*1.4412)</f>
        <v>789.77760000000001</v>
      </c>
      <c r="F3" s="33">
        <f>(B3*E3)</f>
        <v>236933.28</v>
      </c>
      <c r="G3" s="22"/>
      <c r="H3" s="23"/>
      <c r="I3" s="23"/>
      <c r="J3" s="23"/>
      <c r="K3" s="23"/>
      <c r="L3" s="23"/>
      <c r="M3" s="23"/>
      <c r="N3" s="23"/>
      <c r="O3" s="23"/>
    </row>
    <row r="4" spans="1:15" s="21" customFormat="1">
      <c r="A4" s="28" t="s">
        <v>39</v>
      </c>
      <c r="B4" s="29">
        <v>200</v>
      </c>
      <c r="C4" s="30" t="s">
        <v>37</v>
      </c>
      <c r="D4" s="31" t="s">
        <v>40</v>
      </c>
      <c r="E4" s="32">
        <f>(615*1.4412)</f>
        <v>886.33800000000008</v>
      </c>
      <c r="F4" s="33">
        <f>(B4*E4)</f>
        <v>177267.6</v>
      </c>
      <c r="G4" s="22"/>
      <c r="H4" s="23"/>
      <c r="I4" s="23"/>
      <c r="J4" s="23"/>
      <c r="K4" s="23"/>
      <c r="L4" s="23"/>
      <c r="M4" s="23"/>
      <c r="N4" s="23"/>
      <c r="O4" s="23"/>
    </row>
    <row r="5" spans="1:15" s="21" customFormat="1" ht="204">
      <c r="A5" s="28">
        <v>2</v>
      </c>
      <c r="B5" s="29"/>
      <c r="C5" s="30"/>
      <c r="D5" s="31" t="s">
        <v>41</v>
      </c>
      <c r="E5" s="32"/>
      <c r="F5" s="33"/>
      <c r="G5" s="22"/>
      <c r="H5" s="23"/>
      <c r="I5" s="23"/>
      <c r="J5" s="23"/>
      <c r="K5" s="23"/>
      <c r="L5" s="23"/>
      <c r="M5" s="23"/>
      <c r="N5" s="23"/>
      <c r="O5" s="23"/>
    </row>
    <row r="6" spans="1:15" s="21" customFormat="1">
      <c r="A6" s="28" t="s">
        <v>36</v>
      </c>
      <c r="B6" s="29">
        <v>35</v>
      </c>
      <c r="C6" s="30" t="s">
        <v>37</v>
      </c>
      <c r="D6" s="31" t="s">
        <v>38</v>
      </c>
      <c r="E6" s="32">
        <f>(548*1.4412)</f>
        <v>789.77760000000001</v>
      </c>
      <c r="F6" s="33">
        <f>(B6*E6)</f>
        <v>27642.216</v>
      </c>
      <c r="G6" s="22"/>
      <c r="H6" s="23"/>
      <c r="I6" s="23"/>
      <c r="J6" s="23"/>
      <c r="K6" s="23"/>
      <c r="L6" s="23"/>
      <c r="M6" s="23"/>
      <c r="N6" s="23"/>
      <c r="O6" s="23"/>
    </row>
    <row r="7" spans="1:15" s="21" customFormat="1" ht="204">
      <c r="A7" s="28">
        <v>3</v>
      </c>
      <c r="B7" s="29"/>
      <c r="C7" s="30"/>
      <c r="D7" s="31" t="s">
        <v>42</v>
      </c>
      <c r="E7" s="32"/>
      <c r="F7" s="33"/>
      <c r="G7" s="22"/>
      <c r="H7" s="23"/>
      <c r="I7" s="23"/>
      <c r="J7" s="23"/>
      <c r="K7" s="23"/>
      <c r="L7" s="23"/>
      <c r="M7" s="23"/>
      <c r="N7" s="23"/>
      <c r="O7" s="23"/>
    </row>
    <row r="8" spans="1:15" s="21" customFormat="1">
      <c r="A8" s="28" t="s">
        <v>36</v>
      </c>
      <c r="B8" s="29">
        <v>30</v>
      </c>
      <c r="C8" s="30" t="s">
        <v>37</v>
      </c>
      <c r="D8" s="31" t="s">
        <v>38</v>
      </c>
      <c r="E8" s="32">
        <f>(548*1.4412)</f>
        <v>789.77760000000001</v>
      </c>
      <c r="F8" s="33">
        <f>(B8*E8)</f>
        <v>23693.328000000001</v>
      </c>
      <c r="G8" s="22"/>
      <c r="H8" s="23"/>
      <c r="I8" s="23"/>
      <c r="J8" s="23"/>
      <c r="K8" s="23"/>
      <c r="L8" s="23"/>
      <c r="M8" s="23"/>
      <c r="N8" s="23"/>
      <c r="O8" s="23"/>
    </row>
    <row r="9" spans="1:15" s="21" customFormat="1" ht="204">
      <c r="A9" s="28">
        <v>4</v>
      </c>
      <c r="B9" s="30"/>
      <c r="C9" s="30"/>
      <c r="D9" s="31" t="s">
        <v>43</v>
      </c>
      <c r="E9" s="32"/>
      <c r="F9" s="33"/>
      <c r="G9" s="22"/>
      <c r="H9" s="23"/>
      <c r="I9" s="23"/>
      <c r="J9" s="23"/>
      <c r="K9" s="23"/>
      <c r="L9" s="23"/>
      <c r="M9" s="23"/>
      <c r="N9" s="23"/>
      <c r="O9" s="23"/>
    </row>
    <row r="10" spans="1:15" s="21" customFormat="1">
      <c r="A10" s="28" t="s">
        <v>36</v>
      </c>
      <c r="B10" s="29">
        <v>15</v>
      </c>
      <c r="C10" s="30" t="s">
        <v>37</v>
      </c>
      <c r="D10" s="31" t="s">
        <v>38</v>
      </c>
      <c r="E10" s="32">
        <f>(548*1.4412)</f>
        <v>789.77760000000001</v>
      </c>
      <c r="F10" s="33">
        <f>(B10*E10)</f>
        <v>11846.664000000001</v>
      </c>
      <c r="G10" s="22"/>
      <c r="H10" s="23"/>
      <c r="I10" s="23"/>
      <c r="J10" s="23"/>
      <c r="K10" s="23"/>
      <c r="L10" s="23"/>
      <c r="M10" s="23"/>
      <c r="N10" s="23"/>
      <c r="O10" s="23"/>
    </row>
    <row r="11" spans="1:15" s="21" customFormat="1" ht="204">
      <c r="A11" s="28">
        <v>5</v>
      </c>
      <c r="B11" s="29"/>
      <c r="C11" s="30"/>
      <c r="D11" s="31" t="s">
        <v>44</v>
      </c>
      <c r="E11" s="32"/>
      <c r="F11" s="33"/>
      <c r="G11" s="22"/>
      <c r="H11" s="23"/>
      <c r="I11" s="23"/>
      <c r="J11" s="23"/>
      <c r="K11" s="23"/>
      <c r="L11" s="23"/>
      <c r="M11" s="23"/>
      <c r="N11" s="23"/>
      <c r="O11" s="23"/>
    </row>
    <row r="12" spans="1:15" s="21" customFormat="1">
      <c r="A12" s="28" t="s">
        <v>36</v>
      </c>
      <c r="B12" s="29">
        <v>50</v>
      </c>
      <c r="C12" s="30" t="s">
        <v>37</v>
      </c>
      <c r="D12" s="31" t="s">
        <v>38</v>
      </c>
      <c r="E12" s="32">
        <f>(548*1.4412)</f>
        <v>789.77760000000001</v>
      </c>
      <c r="F12" s="33">
        <f>(B12*E12)</f>
        <v>39488.879999999997</v>
      </c>
      <c r="G12" s="22"/>
      <c r="H12" s="23"/>
      <c r="I12" s="23"/>
      <c r="J12" s="23"/>
      <c r="K12" s="23"/>
      <c r="L12" s="23"/>
      <c r="M12" s="23"/>
      <c r="N12" s="23"/>
      <c r="O12" s="23"/>
    </row>
    <row r="13" spans="1:15" s="21" customFormat="1" ht="63.75">
      <c r="A13" s="34">
        <v>6</v>
      </c>
      <c r="B13" s="32"/>
      <c r="C13" s="35"/>
      <c r="D13" s="31" t="s">
        <v>45</v>
      </c>
      <c r="E13" s="32"/>
      <c r="F13" s="33"/>
      <c r="G13" s="22"/>
      <c r="H13" s="23"/>
      <c r="I13" s="23"/>
      <c r="J13" s="23"/>
      <c r="K13" s="23"/>
      <c r="L13" s="23"/>
      <c r="M13" s="23"/>
      <c r="N13" s="23"/>
      <c r="O13" s="23"/>
    </row>
    <row r="14" spans="1:15" s="21" customFormat="1">
      <c r="A14" s="28" t="s">
        <v>36</v>
      </c>
      <c r="B14" s="30">
        <v>45</v>
      </c>
      <c r="C14" s="30" t="s">
        <v>46</v>
      </c>
      <c r="D14" s="31" t="s">
        <v>47</v>
      </c>
      <c r="E14" s="32">
        <f>(4480+(4480*5%))</f>
        <v>4704</v>
      </c>
      <c r="F14" s="33">
        <f t="shared" ref="F14:F21" si="0">(B14*E14)</f>
        <v>211680</v>
      </c>
      <c r="G14" s="22"/>
      <c r="H14" s="23"/>
      <c r="I14" s="23"/>
      <c r="J14" s="23"/>
      <c r="K14" s="23"/>
      <c r="L14" s="23"/>
      <c r="M14" s="23"/>
      <c r="N14" s="23"/>
      <c r="O14" s="23"/>
    </row>
    <row r="15" spans="1:15" s="21" customFormat="1">
      <c r="A15" s="28" t="s">
        <v>39</v>
      </c>
      <c r="B15" s="30">
        <v>45</v>
      </c>
      <c r="C15" s="30" t="s">
        <v>46</v>
      </c>
      <c r="D15" s="31" t="s">
        <v>48</v>
      </c>
      <c r="E15" s="32">
        <f>(4750+(4750*5%))</f>
        <v>4987.5</v>
      </c>
      <c r="F15" s="33">
        <f t="shared" si="0"/>
        <v>224437.5</v>
      </c>
      <c r="G15" s="22"/>
      <c r="H15" s="23"/>
      <c r="I15" s="23"/>
      <c r="J15" s="23"/>
      <c r="K15" s="23"/>
      <c r="L15" s="23"/>
      <c r="M15" s="23"/>
      <c r="N15" s="23"/>
      <c r="O15" s="23"/>
    </row>
    <row r="16" spans="1:15" s="21" customFormat="1">
      <c r="A16" s="28" t="s">
        <v>49</v>
      </c>
      <c r="B16" s="30">
        <v>45</v>
      </c>
      <c r="C16" s="30" t="s">
        <v>46</v>
      </c>
      <c r="D16" s="31" t="s">
        <v>50</v>
      </c>
      <c r="E16" s="32">
        <f>(2240+(2240*5%))</f>
        <v>2352</v>
      </c>
      <c r="F16" s="33">
        <f t="shared" si="0"/>
        <v>105840</v>
      </c>
      <c r="G16" s="22"/>
      <c r="H16" s="23"/>
      <c r="I16" s="23"/>
      <c r="J16" s="23"/>
      <c r="K16" s="23"/>
      <c r="L16" s="23"/>
      <c r="M16" s="23"/>
      <c r="N16" s="23"/>
      <c r="O16" s="23"/>
    </row>
    <row r="17" spans="1:15" s="21" customFormat="1">
      <c r="A17" s="28" t="s">
        <v>51</v>
      </c>
      <c r="B17" s="30">
        <v>200</v>
      </c>
      <c r="C17" s="30" t="s">
        <v>46</v>
      </c>
      <c r="D17" s="35" t="s">
        <v>52</v>
      </c>
      <c r="E17" s="32">
        <f>(1165+(1165*5%))</f>
        <v>1223.25</v>
      </c>
      <c r="F17" s="33">
        <f t="shared" si="0"/>
        <v>244650</v>
      </c>
      <c r="G17" s="22"/>
      <c r="H17" s="23"/>
      <c r="I17" s="23"/>
      <c r="J17" s="23"/>
      <c r="K17" s="23"/>
      <c r="L17" s="23"/>
      <c r="M17" s="23"/>
      <c r="N17" s="23"/>
      <c r="O17" s="23"/>
    </row>
    <row r="18" spans="1:15" s="21" customFormat="1">
      <c r="A18" s="28" t="s">
        <v>53</v>
      </c>
      <c r="B18" s="30">
        <v>45</v>
      </c>
      <c r="C18" s="30" t="s">
        <v>46</v>
      </c>
      <c r="D18" s="35" t="s">
        <v>54</v>
      </c>
      <c r="E18" s="32">
        <f>(3840+(3840*5%))</f>
        <v>4032</v>
      </c>
      <c r="F18" s="33">
        <f t="shared" si="0"/>
        <v>181440</v>
      </c>
      <c r="G18" s="22"/>
      <c r="H18" s="23"/>
      <c r="I18" s="23"/>
      <c r="J18" s="23"/>
      <c r="K18" s="23"/>
      <c r="L18" s="23"/>
      <c r="M18" s="23"/>
      <c r="N18" s="23"/>
      <c r="O18" s="23"/>
    </row>
    <row r="19" spans="1:15" s="21" customFormat="1">
      <c r="A19" s="28" t="s">
        <v>55</v>
      </c>
      <c r="B19" s="30">
        <v>60</v>
      </c>
      <c r="C19" s="30" t="s">
        <v>46</v>
      </c>
      <c r="D19" s="31" t="s">
        <v>56</v>
      </c>
      <c r="E19" s="32">
        <f>(1335+(1335*5%))</f>
        <v>1401.75</v>
      </c>
      <c r="F19" s="33">
        <f t="shared" si="0"/>
        <v>84105</v>
      </c>
      <c r="G19" s="22"/>
      <c r="H19" s="23"/>
      <c r="I19" s="23"/>
      <c r="J19" s="23"/>
      <c r="K19" s="23"/>
      <c r="L19" s="23"/>
      <c r="M19" s="23"/>
      <c r="N19" s="23"/>
      <c r="O19" s="23"/>
    </row>
    <row r="20" spans="1:15" s="21" customFormat="1">
      <c r="A20" s="28" t="s">
        <v>57</v>
      </c>
      <c r="B20" s="30">
        <v>45</v>
      </c>
      <c r="C20" s="30" t="s">
        <v>46</v>
      </c>
      <c r="D20" s="35" t="s">
        <v>58</v>
      </c>
      <c r="E20" s="32">
        <f>(2650+(2650*5%))</f>
        <v>2782.5</v>
      </c>
      <c r="F20" s="33">
        <f t="shared" si="0"/>
        <v>125212.5</v>
      </c>
      <c r="G20" s="22"/>
      <c r="H20" s="23"/>
      <c r="I20" s="23"/>
      <c r="J20" s="23"/>
      <c r="K20" s="23"/>
      <c r="L20" s="23"/>
      <c r="M20" s="23"/>
      <c r="N20" s="23"/>
      <c r="O20" s="23"/>
    </row>
    <row r="21" spans="1:15" s="21" customFormat="1" ht="25.5">
      <c r="A21" s="28">
        <v>7</v>
      </c>
      <c r="B21" s="30">
        <v>10</v>
      </c>
      <c r="C21" s="30" t="s">
        <v>46</v>
      </c>
      <c r="D21" s="31" t="s">
        <v>59</v>
      </c>
      <c r="E21" s="32">
        <f>(75*1.4412)</f>
        <v>108.09</v>
      </c>
      <c r="F21" s="33">
        <f t="shared" si="0"/>
        <v>1080.9000000000001</v>
      </c>
      <c r="G21" s="22"/>
      <c r="H21" s="23"/>
      <c r="I21" s="23"/>
      <c r="J21" s="23"/>
      <c r="K21" s="23"/>
      <c r="L21" s="23"/>
      <c r="M21" s="23"/>
      <c r="N21" s="23"/>
      <c r="O21" s="23"/>
    </row>
    <row r="22" spans="1:15" s="21" customFormat="1" ht="25.5">
      <c r="A22" s="28">
        <v>8</v>
      </c>
      <c r="B22" s="30"/>
      <c r="C22" s="30"/>
      <c r="D22" s="31" t="s">
        <v>60</v>
      </c>
      <c r="E22" s="32"/>
      <c r="F22" s="33"/>
      <c r="G22" s="22"/>
      <c r="H22" s="23"/>
      <c r="I22" s="23"/>
      <c r="J22" s="23"/>
      <c r="K22" s="23"/>
      <c r="L22" s="23"/>
      <c r="M22" s="23"/>
      <c r="N22" s="23"/>
      <c r="O22" s="23"/>
    </row>
    <row r="23" spans="1:15" s="21" customFormat="1">
      <c r="A23" s="28" t="s">
        <v>36</v>
      </c>
      <c r="B23" s="30">
        <v>10</v>
      </c>
      <c r="C23" s="30" t="s">
        <v>46</v>
      </c>
      <c r="D23" s="31" t="s">
        <v>61</v>
      </c>
      <c r="E23" s="32">
        <v>185</v>
      </c>
      <c r="F23" s="33">
        <f>(B23*E23)</f>
        <v>1850</v>
      </c>
      <c r="G23" s="22"/>
      <c r="H23" s="23"/>
      <c r="I23" s="23"/>
      <c r="J23" s="23"/>
      <c r="K23" s="23"/>
      <c r="L23" s="23"/>
      <c r="M23" s="23"/>
      <c r="N23" s="23"/>
      <c r="O23" s="23"/>
    </row>
    <row r="24" spans="1:15" s="21" customFormat="1" ht="76.5">
      <c r="A24" s="28">
        <v>9</v>
      </c>
      <c r="B24" s="30"/>
      <c r="C24" s="30"/>
      <c r="D24" s="31" t="s">
        <v>62</v>
      </c>
      <c r="E24" s="32"/>
      <c r="F24" s="33"/>
      <c r="G24" s="22"/>
      <c r="H24" s="23"/>
      <c r="I24" s="23"/>
      <c r="J24" s="23"/>
      <c r="K24" s="23"/>
      <c r="L24" s="23"/>
      <c r="M24" s="23"/>
      <c r="N24" s="23"/>
      <c r="O24" s="23"/>
    </row>
    <row r="25" spans="1:15" s="21" customFormat="1">
      <c r="A25" s="28" t="s">
        <v>36</v>
      </c>
      <c r="B25" s="30">
        <v>5</v>
      </c>
      <c r="C25" s="30" t="s">
        <v>46</v>
      </c>
      <c r="D25" s="31" t="s">
        <v>63</v>
      </c>
      <c r="E25" s="32">
        <v>475</v>
      </c>
      <c r="F25" s="33">
        <f>(B25*E25)</f>
        <v>2375</v>
      </c>
      <c r="G25" s="22"/>
      <c r="H25" s="23"/>
      <c r="I25" s="23"/>
      <c r="J25" s="23"/>
      <c r="K25" s="23"/>
      <c r="L25" s="23"/>
      <c r="M25" s="23"/>
      <c r="N25" s="23"/>
      <c r="O25" s="23"/>
    </row>
    <row r="26" spans="1:15" s="21" customFormat="1" ht="76.5">
      <c r="A26" s="28">
        <v>10</v>
      </c>
      <c r="B26" s="30"/>
      <c r="C26" s="30"/>
      <c r="D26" s="31" t="s">
        <v>64</v>
      </c>
      <c r="E26" s="32"/>
      <c r="F26" s="33"/>
      <c r="G26" s="22"/>
      <c r="H26" s="23"/>
      <c r="I26" s="23"/>
      <c r="J26" s="23"/>
      <c r="K26" s="23"/>
      <c r="L26" s="23"/>
      <c r="M26" s="23"/>
      <c r="N26" s="23"/>
      <c r="O26" s="23"/>
    </row>
    <row r="27" spans="1:15" s="21" customFormat="1" ht="25.5">
      <c r="A27" s="28" t="s">
        <v>36</v>
      </c>
      <c r="B27" s="30">
        <v>5</v>
      </c>
      <c r="C27" s="30" t="s">
        <v>46</v>
      </c>
      <c r="D27" s="31" t="s">
        <v>65</v>
      </c>
      <c r="E27" s="32">
        <f>(4200+(4200*10%))</f>
        <v>4620</v>
      </c>
      <c r="F27" s="33">
        <f>(B27*E27)</f>
        <v>23100</v>
      </c>
      <c r="G27" s="22"/>
      <c r="H27" s="23"/>
      <c r="I27" s="23"/>
      <c r="J27" s="23"/>
      <c r="K27" s="23"/>
      <c r="L27" s="23"/>
      <c r="M27" s="23"/>
      <c r="N27" s="23"/>
      <c r="O27" s="23"/>
    </row>
    <row r="28" spans="1:15" s="21" customFormat="1" ht="25.5">
      <c r="A28" s="28">
        <v>11</v>
      </c>
      <c r="B28" s="30">
        <v>35</v>
      </c>
      <c r="C28" s="30" t="s">
        <v>46</v>
      </c>
      <c r="D28" s="31" t="s">
        <v>66</v>
      </c>
      <c r="E28" s="32">
        <v>120</v>
      </c>
      <c r="F28" s="33">
        <f>(B28*E28)</f>
        <v>4200</v>
      </c>
      <c r="G28" s="22"/>
      <c r="H28" s="23"/>
      <c r="I28" s="23"/>
      <c r="J28" s="23"/>
      <c r="K28" s="23"/>
      <c r="L28" s="23"/>
      <c r="M28" s="23"/>
      <c r="N28" s="23"/>
      <c r="O28" s="23"/>
    </row>
    <row r="29" spans="1:15" s="21" customFormat="1" ht="76.5">
      <c r="A29" s="28">
        <v>12</v>
      </c>
      <c r="B29" s="30"/>
      <c r="C29" s="30"/>
      <c r="D29" s="36" t="s">
        <v>67</v>
      </c>
      <c r="E29" s="32"/>
      <c r="F29" s="33"/>
      <c r="G29" s="22"/>
      <c r="H29" s="23"/>
      <c r="I29" s="23"/>
      <c r="J29" s="23"/>
      <c r="K29" s="23"/>
      <c r="L29" s="23"/>
      <c r="M29" s="23"/>
      <c r="N29" s="23"/>
      <c r="O29" s="23"/>
    </row>
    <row r="30" spans="1:15" s="21" customFormat="1">
      <c r="A30" s="28" t="s">
        <v>36</v>
      </c>
      <c r="B30" s="30">
        <v>35</v>
      </c>
      <c r="C30" s="30" t="s">
        <v>46</v>
      </c>
      <c r="D30" s="36" t="s">
        <v>68</v>
      </c>
      <c r="E30" s="32">
        <v>2275</v>
      </c>
      <c r="F30" s="33">
        <f>(B30*E30)</f>
        <v>79625</v>
      </c>
      <c r="G30" s="22"/>
      <c r="H30" s="23"/>
      <c r="I30" s="23"/>
      <c r="J30" s="23"/>
      <c r="K30" s="23"/>
      <c r="L30" s="23"/>
      <c r="M30" s="23"/>
      <c r="N30" s="23"/>
      <c r="O30" s="23"/>
    </row>
    <row r="31" spans="1:15" s="21" customFormat="1" ht="38.25">
      <c r="A31" s="28">
        <v>13</v>
      </c>
      <c r="B31" s="30">
        <v>35</v>
      </c>
      <c r="C31" s="30" t="s">
        <v>46</v>
      </c>
      <c r="D31" s="36" t="s">
        <v>69</v>
      </c>
      <c r="E31" s="32">
        <f>(288*1.4412)</f>
        <v>415.06560000000002</v>
      </c>
      <c r="F31" s="33">
        <f>(B31*E31)</f>
        <v>14527.296</v>
      </c>
      <c r="G31" s="22"/>
      <c r="H31" s="23"/>
      <c r="I31" s="23"/>
      <c r="J31" s="23"/>
      <c r="K31" s="23"/>
      <c r="L31" s="23"/>
      <c r="M31" s="23"/>
      <c r="N31" s="23"/>
      <c r="O31" s="23"/>
    </row>
    <row r="32" spans="1:15" s="21" customFormat="1" ht="51">
      <c r="A32" s="28">
        <v>14</v>
      </c>
      <c r="B32" s="30">
        <v>15</v>
      </c>
      <c r="C32" s="30" t="s">
        <v>70</v>
      </c>
      <c r="D32" s="36" t="s">
        <v>71</v>
      </c>
      <c r="E32" s="32">
        <v>110</v>
      </c>
      <c r="F32" s="33">
        <f>(B32*E32)</f>
        <v>1650</v>
      </c>
      <c r="G32" s="22"/>
      <c r="H32" s="23"/>
      <c r="I32" s="23"/>
      <c r="J32" s="23"/>
      <c r="K32" s="23"/>
      <c r="L32" s="23"/>
      <c r="M32" s="23"/>
      <c r="N32" s="23"/>
      <c r="O32" s="23"/>
    </row>
    <row r="33" spans="1:15" s="21" customFormat="1" ht="51">
      <c r="A33" s="28">
        <v>15</v>
      </c>
      <c r="B33" s="30"/>
      <c r="C33" s="30"/>
      <c r="D33" s="36" t="s">
        <v>72</v>
      </c>
      <c r="E33" s="32"/>
      <c r="F33" s="33"/>
      <c r="G33" s="22"/>
      <c r="H33" s="23"/>
      <c r="I33" s="23"/>
      <c r="J33" s="23"/>
      <c r="K33" s="23"/>
      <c r="L33" s="23"/>
      <c r="M33" s="23"/>
      <c r="N33" s="23"/>
      <c r="O33" s="23"/>
    </row>
    <row r="34" spans="1:15" s="21" customFormat="1">
      <c r="A34" s="28" t="s">
        <v>36</v>
      </c>
      <c r="B34" s="30">
        <v>15</v>
      </c>
      <c r="C34" s="30" t="s">
        <v>46</v>
      </c>
      <c r="D34" s="36" t="s">
        <v>73</v>
      </c>
      <c r="E34" s="32">
        <v>2575</v>
      </c>
      <c r="F34" s="33">
        <f>(B34*E34)</f>
        <v>38625</v>
      </c>
      <c r="G34" s="22"/>
      <c r="H34" s="23"/>
      <c r="I34" s="23"/>
      <c r="J34" s="23"/>
      <c r="K34" s="23"/>
      <c r="L34" s="23"/>
      <c r="M34" s="23"/>
      <c r="N34" s="23"/>
      <c r="O34" s="23"/>
    </row>
    <row r="35" spans="1:15" s="21" customFormat="1" ht="51">
      <c r="A35" s="28">
        <v>16</v>
      </c>
      <c r="B35" s="37"/>
      <c r="C35" s="30"/>
      <c r="D35" s="36" t="s">
        <v>74</v>
      </c>
      <c r="E35" s="32"/>
      <c r="F35" s="33"/>
      <c r="G35" s="22"/>
      <c r="H35" s="23"/>
      <c r="I35" s="23"/>
      <c r="J35" s="23"/>
      <c r="K35" s="23"/>
      <c r="L35" s="23"/>
      <c r="M35" s="23"/>
      <c r="N35" s="23"/>
      <c r="O35" s="23"/>
    </row>
    <row r="36" spans="1:15" s="21" customFormat="1">
      <c r="A36" s="28" t="s">
        <v>36</v>
      </c>
      <c r="B36" s="29">
        <v>5</v>
      </c>
      <c r="C36" s="30" t="s">
        <v>46</v>
      </c>
      <c r="D36" s="36" t="s">
        <v>73</v>
      </c>
      <c r="E36" s="32">
        <v>2800</v>
      </c>
      <c r="F36" s="33">
        <f>(B36*E36)</f>
        <v>14000</v>
      </c>
      <c r="G36" s="22"/>
      <c r="H36" s="23"/>
      <c r="I36" s="23"/>
      <c r="J36" s="23"/>
      <c r="K36" s="23"/>
      <c r="L36" s="23"/>
      <c r="M36" s="23"/>
      <c r="N36" s="23"/>
      <c r="O36" s="23"/>
    </row>
    <row r="37" spans="1:15" s="21" customFormat="1" ht="38.25">
      <c r="A37" s="28">
        <v>17</v>
      </c>
      <c r="B37" s="29">
        <v>30</v>
      </c>
      <c r="C37" s="30" t="s">
        <v>46</v>
      </c>
      <c r="D37" s="36" t="s">
        <v>75</v>
      </c>
      <c r="E37" s="32">
        <v>395</v>
      </c>
      <c r="F37" s="33">
        <f>(B37*E37)</f>
        <v>11850</v>
      </c>
      <c r="G37" s="22"/>
      <c r="H37" s="23"/>
      <c r="I37" s="23"/>
      <c r="J37" s="23"/>
      <c r="K37" s="23"/>
      <c r="L37" s="23"/>
      <c r="M37" s="23"/>
      <c r="N37" s="23"/>
      <c r="O37" s="23"/>
    </row>
    <row r="38" spans="1:15" s="21" customFormat="1" ht="76.5">
      <c r="A38" s="28">
        <v>18</v>
      </c>
      <c r="B38" s="37"/>
      <c r="C38" s="30"/>
      <c r="D38" s="36" t="s">
        <v>76</v>
      </c>
      <c r="E38" s="32"/>
      <c r="F38" s="33"/>
      <c r="G38" s="22"/>
      <c r="H38" s="23"/>
      <c r="I38" s="23"/>
      <c r="J38" s="23"/>
      <c r="K38" s="23"/>
      <c r="L38" s="23"/>
      <c r="M38" s="23"/>
      <c r="N38" s="23"/>
      <c r="O38" s="23"/>
    </row>
    <row r="39" spans="1:15" s="21" customFormat="1" ht="25.5">
      <c r="A39" s="28" t="s">
        <v>36</v>
      </c>
      <c r="B39" s="29">
        <v>5</v>
      </c>
      <c r="C39" s="30" t="s">
        <v>46</v>
      </c>
      <c r="D39" s="36" t="s">
        <v>77</v>
      </c>
      <c r="E39" s="32">
        <v>1580</v>
      </c>
      <c r="F39" s="33">
        <f t="shared" ref="F39:F48" si="1">(B39*E39)</f>
        <v>7900</v>
      </c>
      <c r="G39" s="22"/>
      <c r="H39" s="23"/>
      <c r="I39" s="23"/>
      <c r="J39" s="23"/>
      <c r="K39" s="23"/>
      <c r="L39" s="23"/>
      <c r="M39" s="23"/>
      <c r="N39" s="23"/>
      <c r="O39" s="23"/>
    </row>
    <row r="40" spans="1:15" s="21" customFormat="1">
      <c r="A40" s="28" t="s">
        <v>39</v>
      </c>
      <c r="B40" s="29">
        <v>5</v>
      </c>
      <c r="C40" s="30" t="s">
        <v>46</v>
      </c>
      <c r="D40" s="36" t="s">
        <v>78</v>
      </c>
      <c r="E40" s="32">
        <v>1828</v>
      </c>
      <c r="F40" s="33">
        <f t="shared" si="1"/>
        <v>9140</v>
      </c>
      <c r="G40" s="22"/>
      <c r="H40" s="23"/>
      <c r="I40" s="23"/>
      <c r="J40" s="23"/>
      <c r="K40" s="23"/>
      <c r="L40" s="23"/>
      <c r="M40" s="23"/>
      <c r="N40" s="23"/>
      <c r="O40" s="23"/>
    </row>
    <row r="41" spans="1:15" s="21" customFormat="1">
      <c r="A41" s="28" t="s">
        <v>49</v>
      </c>
      <c r="B41" s="29">
        <v>20</v>
      </c>
      <c r="C41" s="30" t="s">
        <v>46</v>
      </c>
      <c r="D41" s="36" t="s">
        <v>79</v>
      </c>
      <c r="E41" s="32">
        <v>4520</v>
      </c>
      <c r="F41" s="33">
        <f t="shared" si="1"/>
        <v>90400</v>
      </c>
      <c r="G41" s="22"/>
      <c r="H41" s="23"/>
      <c r="I41" s="23"/>
      <c r="J41" s="23"/>
      <c r="K41" s="23"/>
      <c r="L41" s="23"/>
      <c r="M41" s="23"/>
      <c r="N41" s="23"/>
      <c r="O41" s="23"/>
    </row>
    <row r="42" spans="1:15" s="21" customFormat="1" ht="25.5">
      <c r="A42" s="28">
        <v>19</v>
      </c>
      <c r="B42" s="29">
        <v>15</v>
      </c>
      <c r="C42" s="30" t="s">
        <v>46</v>
      </c>
      <c r="D42" s="36" t="s">
        <v>80</v>
      </c>
      <c r="E42" s="32">
        <f>(61*1.4412)</f>
        <v>87.913200000000003</v>
      </c>
      <c r="F42" s="33">
        <f t="shared" si="1"/>
        <v>1318.6980000000001</v>
      </c>
      <c r="G42" s="22"/>
      <c r="H42" s="23"/>
      <c r="I42" s="23"/>
      <c r="J42" s="23"/>
      <c r="K42" s="23"/>
      <c r="L42" s="23"/>
      <c r="M42" s="23"/>
      <c r="N42" s="23"/>
      <c r="O42" s="23"/>
    </row>
    <row r="43" spans="1:15" s="21" customFormat="1" ht="51">
      <c r="A43" s="28">
        <v>20</v>
      </c>
      <c r="B43" s="30">
        <v>200</v>
      </c>
      <c r="C43" s="30" t="s">
        <v>46</v>
      </c>
      <c r="D43" s="36" t="s">
        <v>81</v>
      </c>
      <c r="E43" s="32">
        <f>(313*1.4412)</f>
        <v>451.09559999999999</v>
      </c>
      <c r="F43" s="33">
        <f t="shared" si="1"/>
        <v>90219.12</v>
      </c>
      <c r="G43" s="22"/>
      <c r="H43" s="23"/>
      <c r="I43" s="23"/>
      <c r="J43" s="23"/>
      <c r="K43" s="23"/>
      <c r="L43" s="23"/>
      <c r="M43" s="23"/>
      <c r="N43" s="23"/>
      <c r="O43" s="23"/>
    </row>
    <row r="44" spans="1:15" s="21" customFormat="1" ht="51">
      <c r="A44" s="28">
        <v>21</v>
      </c>
      <c r="B44" s="30">
        <v>100</v>
      </c>
      <c r="C44" s="30" t="s">
        <v>46</v>
      </c>
      <c r="D44" s="38" t="s">
        <v>82</v>
      </c>
      <c r="E44" s="32">
        <f>(406*1.4412)</f>
        <v>585.12720000000002</v>
      </c>
      <c r="F44" s="33">
        <f t="shared" si="1"/>
        <v>58512.72</v>
      </c>
      <c r="G44" s="22"/>
      <c r="H44" s="23"/>
      <c r="I44" s="23"/>
      <c r="J44" s="23"/>
      <c r="K44" s="23"/>
      <c r="L44" s="23"/>
      <c r="M44" s="23"/>
      <c r="N44" s="23"/>
      <c r="O44" s="23"/>
    </row>
    <row r="45" spans="1:15" s="21" customFormat="1" ht="51">
      <c r="A45" s="28">
        <v>22</v>
      </c>
      <c r="B45" s="30"/>
      <c r="C45" s="30"/>
      <c r="D45" s="36" t="s">
        <v>83</v>
      </c>
      <c r="E45" s="32"/>
      <c r="F45" s="33">
        <f t="shared" si="1"/>
        <v>0</v>
      </c>
      <c r="G45" s="22"/>
      <c r="H45" s="23"/>
      <c r="I45" s="23"/>
      <c r="J45" s="23"/>
      <c r="K45" s="23"/>
      <c r="L45" s="23"/>
      <c r="M45" s="23"/>
      <c r="N45" s="23"/>
      <c r="O45" s="23"/>
    </row>
    <row r="46" spans="1:15" s="21" customFormat="1">
      <c r="A46" s="28" t="s">
        <v>36</v>
      </c>
      <c r="B46" s="30">
        <v>3000</v>
      </c>
      <c r="C46" s="30" t="s">
        <v>70</v>
      </c>
      <c r="D46" s="36" t="s">
        <v>84</v>
      </c>
      <c r="E46" s="32">
        <f>(57*1.4412)</f>
        <v>82.148399999999995</v>
      </c>
      <c r="F46" s="33">
        <f t="shared" si="1"/>
        <v>246445.19999999998</v>
      </c>
      <c r="G46" s="22"/>
      <c r="H46" s="23"/>
      <c r="I46" s="23"/>
      <c r="J46" s="23"/>
      <c r="K46" s="23"/>
      <c r="L46" s="23"/>
      <c r="M46" s="23"/>
      <c r="N46" s="23"/>
      <c r="O46" s="23"/>
    </row>
    <row r="47" spans="1:15" s="21" customFormat="1">
      <c r="A47" s="28" t="s">
        <v>39</v>
      </c>
      <c r="B47" s="29">
        <v>1000</v>
      </c>
      <c r="C47" s="30" t="s">
        <v>70</v>
      </c>
      <c r="D47" s="36" t="s">
        <v>85</v>
      </c>
      <c r="E47" s="32">
        <f>(69*1.4412)</f>
        <v>99.442800000000005</v>
      </c>
      <c r="F47" s="33">
        <f t="shared" si="1"/>
        <v>99442.8</v>
      </c>
      <c r="G47" s="22"/>
      <c r="H47" s="23"/>
      <c r="I47" s="23"/>
      <c r="J47" s="23"/>
      <c r="K47" s="23"/>
      <c r="L47" s="23"/>
      <c r="M47" s="23"/>
      <c r="N47" s="23"/>
      <c r="O47" s="23"/>
    </row>
    <row r="48" spans="1:15" s="21" customFormat="1">
      <c r="A48" s="28" t="s">
        <v>49</v>
      </c>
      <c r="B48" s="29">
        <v>150</v>
      </c>
      <c r="C48" s="30" t="s">
        <v>70</v>
      </c>
      <c r="D48" s="36" t="s">
        <v>86</v>
      </c>
      <c r="E48" s="32">
        <f>(89*1.4412)</f>
        <v>128.26679999999999</v>
      </c>
      <c r="F48" s="33">
        <f t="shared" si="1"/>
        <v>19240.019999999997</v>
      </c>
      <c r="G48" s="22"/>
      <c r="H48" s="23"/>
      <c r="I48" s="23"/>
      <c r="J48" s="23"/>
      <c r="K48" s="23"/>
      <c r="L48" s="23"/>
      <c r="M48" s="23"/>
      <c r="N48" s="23"/>
      <c r="O48" s="23"/>
    </row>
    <row r="49" spans="1:15" s="21" customFormat="1" ht="63.75">
      <c r="A49" s="28">
        <v>23</v>
      </c>
      <c r="B49" s="30"/>
      <c r="C49" s="30"/>
      <c r="D49" s="36" t="s">
        <v>87</v>
      </c>
      <c r="E49" s="32"/>
      <c r="F49" s="33"/>
      <c r="G49" s="22"/>
      <c r="H49" s="23"/>
      <c r="I49" s="23"/>
      <c r="J49" s="23"/>
      <c r="K49" s="23"/>
      <c r="L49" s="23"/>
      <c r="M49" s="23"/>
      <c r="N49" s="23"/>
      <c r="O49" s="23"/>
    </row>
    <row r="50" spans="1:15" s="21" customFormat="1">
      <c r="A50" s="28" t="s">
        <v>36</v>
      </c>
      <c r="B50" s="29">
        <v>25</v>
      </c>
      <c r="C50" s="30" t="s">
        <v>70</v>
      </c>
      <c r="D50" s="29" t="s">
        <v>88</v>
      </c>
      <c r="E50" s="32">
        <v>35</v>
      </c>
      <c r="F50" s="33">
        <f>(B50*E50)</f>
        <v>875</v>
      </c>
      <c r="G50" s="22"/>
      <c r="H50" s="23"/>
      <c r="I50" s="23"/>
      <c r="J50" s="23"/>
      <c r="K50" s="23"/>
      <c r="L50" s="23"/>
      <c r="M50" s="23"/>
      <c r="N50" s="23"/>
      <c r="O50" s="23"/>
    </row>
    <row r="51" spans="1:15" s="21" customFormat="1">
      <c r="A51" s="28" t="s">
        <v>39</v>
      </c>
      <c r="B51" s="29">
        <v>25</v>
      </c>
      <c r="C51" s="30" t="s">
        <v>70</v>
      </c>
      <c r="D51" s="29" t="s">
        <v>89</v>
      </c>
      <c r="E51" s="32">
        <v>40</v>
      </c>
      <c r="F51" s="33">
        <f>(B51*E51)</f>
        <v>1000</v>
      </c>
      <c r="G51" s="22"/>
      <c r="H51" s="23"/>
      <c r="I51" s="23"/>
      <c r="J51" s="23"/>
      <c r="K51" s="23"/>
      <c r="L51" s="23"/>
      <c r="M51" s="23"/>
      <c r="N51" s="23"/>
      <c r="O51" s="23"/>
    </row>
    <row r="52" spans="1:15" s="21" customFormat="1">
      <c r="A52" s="28" t="s">
        <v>49</v>
      </c>
      <c r="B52" s="29">
        <v>25</v>
      </c>
      <c r="C52" s="30" t="s">
        <v>70</v>
      </c>
      <c r="D52" s="29" t="s">
        <v>90</v>
      </c>
      <c r="E52" s="32">
        <v>45</v>
      </c>
      <c r="F52" s="33">
        <f>(B52*E52)</f>
        <v>1125</v>
      </c>
      <c r="G52" s="22"/>
      <c r="H52" s="23"/>
      <c r="I52" s="23"/>
      <c r="J52" s="23"/>
      <c r="K52" s="23"/>
      <c r="L52" s="23"/>
      <c r="M52" s="23"/>
      <c r="N52" s="23"/>
      <c r="O52" s="23"/>
    </row>
    <row r="53" spans="1:15" s="21" customFormat="1" ht="38.25">
      <c r="A53" s="28">
        <v>24</v>
      </c>
      <c r="B53" s="29"/>
      <c r="C53" s="30"/>
      <c r="D53" s="36" t="s">
        <v>91</v>
      </c>
      <c r="E53" s="32"/>
      <c r="F53" s="33"/>
      <c r="G53" s="22"/>
      <c r="H53" s="23"/>
      <c r="I53" s="23"/>
      <c r="J53" s="23"/>
      <c r="K53" s="23"/>
      <c r="L53" s="23"/>
      <c r="M53" s="23"/>
      <c r="N53" s="23"/>
      <c r="O53" s="23"/>
    </row>
    <row r="54" spans="1:15" s="21" customFormat="1">
      <c r="A54" s="28" t="s">
        <v>36</v>
      </c>
      <c r="B54" s="29">
        <v>250</v>
      </c>
      <c r="C54" s="30" t="s">
        <v>70</v>
      </c>
      <c r="D54" s="36" t="s">
        <v>92</v>
      </c>
      <c r="E54" s="32">
        <v>22</v>
      </c>
      <c r="F54" s="33">
        <f>(B54*E54)</f>
        <v>5500</v>
      </c>
      <c r="G54" s="22"/>
      <c r="H54" s="23"/>
      <c r="I54" s="23"/>
      <c r="J54" s="23"/>
      <c r="K54" s="23"/>
      <c r="L54" s="23"/>
      <c r="M54" s="23"/>
      <c r="N54" s="23"/>
      <c r="O54" s="23"/>
    </row>
    <row r="55" spans="1:15" s="21" customFormat="1">
      <c r="A55" s="28" t="s">
        <v>39</v>
      </c>
      <c r="B55" s="29">
        <v>150</v>
      </c>
      <c r="C55" s="30" t="s">
        <v>70</v>
      </c>
      <c r="D55" s="36" t="s">
        <v>93</v>
      </c>
      <c r="E55" s="32">
        <v>28</v>
      </c>
      <c r="F55" s="33">
        <f>(B55*E55)</f>
        <v>4200</v>
      </c>
      <c r="G55" s="22"/>
      <c r="H55" s="23"/>
      <c r="I55" s="23"/>
      <c r="J55" s="23"/>
      <c r="K55" s="23"/>
      <c r="L55" s="23"/>
      <c r="M55" s="23"/>
      <c r="N55" s="23"/>
      <c r="O55" s="23"/>
    </row>
    <row r="56" spans="1:15" s="21" customFormat="1" ht="51">
      <c r="A56" s="28">
        <v>25</v>
      </c>
      <c r="B56" s="30"/>
      <c r="C56" s="30"/>
      <c r="D56" s="36" t="s">
        <v>94</v>
      </c>
      <c r="E56" s="32"/>
      <c r="F56" s="33"/>
      <c r="G56" s="22"/>
      <c r="H56" s="23"/>
      <c r="I56" s="23"/>
      <c r="J56" s="23"/>
      <c r="K56" s="23"/>
      <c r="L56" s="23"/>
      <c r="M56" s="23"/>
      <c r="N56" s="23"/>
      <c r="O56" s="23"/>
    </row>
    <row r="57" spans="1:15" s="21" customFormat="1">
      <c r="A57" s="28" t="s">
        <v>36</v>
      </c>
      <c r="B57" s="29">
        <v>2000</v>
      </c>
      <c r="C57" s="30" t="s">
        <v>70</v>
      </c>
      <c r="D57" s="36" t="s">
        <v>95</v>
      </c>
      <c r="E57" s="32">
        <f>(50*1.4412)</f>
        <v>72.06</v>
      </c>
      <c r="F57" s="33">
        <f t="shared" ref="F57:F65" si="2">(B57*E57)</f>
        <v>144120</v>
      </c>
      <c r="G57" s="22"/>
      <c r="H57" s="23"/>
      <c r="I57" s="23"/>
      <c r="J57" s="23"/>
      <c r="K57" s="23"/>
      <c r="L57" s="23"/>
      <c r="M57" s="23"/>
      <c r="N57" s="23"/>
      <c r="O57" s="23"/>
    </row>
    <row r="58" spans="1:15" s="21" customFormat="1">
      <c r="A58" s="28" t="s">
        <v>39</v>
      </c>
      <c r="B58" s="29">
        <v>100</v>
      </c>
      <c r="C58" s="30" t="s">
        <v>70</v>
      </c>
      <c r="D58" s="36" t="s">
        <v>96</v>
      </c>
      <c r="E58" s="32">
        <f>(96*1.4412)</f>
        <v>138.3552</v>
      </c>
      <c r="F58" s="33">
        <f t="shared" si="2"/>
        <v>13835.52</v>
      </c>
      <c r="G58" s="22"/>
      <c r="H58" s="23"/>
      <c r="I58" s="23"/>
      <c r="J58" s="23"/>
      <c r="K58" s="23"/>
      <c r="L58" s="23"/>
      <c r="M58" s="23"/>
      <c r="N58" s="23"/>
      <c r="O58" s="23"/>
    </row>
    <row r="59" spans="1:15" s="21" customFormat="1">
      <c r="A59" s="28" t="s">
        <v>49</v>
      </c>
      <c r="B59" s="29">
        <v>750</v>
      </c>
      <c r="C59" s="30" t="s">
        <v>70</v>
      </c>
      <c r="D59" s="36" t="s">
        <v>97</v>
      </c>
      <c r="E59" s="32">
        <v>55</v>
      </c>
      <c r="F59" s="33">
        <f t="shared" si="2"/>
        <v>41250</v>
      </c>
      <c r="G59" s="22"/>
      <c r="H59" s="23"/>
      <c r="I59" s="23"/>
      <c r="J59" s="23"/>
      <c r="K59" s="23"/>
      <c r="L59" s="23"/>
      <c r="M59" s="23"/>
      <c r="N59" s="23"/>
      <c r="O59" s="23"/>
    </row>
    <row r="60" spans="1:15" s="21" customFormat="1">
      <c r="A60" s="28" t="s">
        <v>51</v>
      </c>
      <c r="B60" s="29">
        <v>1500</v>
      </c>
      <c r="C60" s="30" t="s">
        <v>70</v>
      </c>
      <c r="D60" s="36" t="s">
        <v>98</v>
      </c>
      <c r="E60" s="32">
        <f>(75*1.4412)</f>
        <v>108.09</v>
      </c>
      <c r="F60" s="33">
        <f t="shared" si="2"/>
        <v>162135</v>
      </c>
      <c r="G60" s="22"/>
      <c r="H60" s="23"/>
      <c r="I60" s="23"/>
      <c r="J60" s="23"/>
      <c r="K60" s="23"/>
      <c r="L60" s="23"/>
      <c r="M60" s="23"/>
      <c r="N60" s="23"/>
      <c r="O60" s="23"/>
    </row>
    <row r="61" spans="1:15" s="21" customFormat="1">
      <c r="A61" s="28" t="s">
        <v>53</v>
      </c>
      <c r="B61" s="29">
        <v>50</v>
      </c>
      <c r="C61" s="30" t="s">
        <v>70</v>
      </c>
      <c r="D61" s="36" t="s">
        <v>99</v>
      </c>
      <c r="E61" s="32">
        <f>(146*1.4412)</f>
        <v>210.4152</v>
      </c>
      <c r="F61" s="33">
        <f t="shared" si="2"/>
        <v>10520.76</v>
      </c>
      <c r="G61" s="22"/>
      <c r="H61" s="23"/>
      <c r="I61" s="23"/>
      <c r="J61" s="23"/>
      <c r="K61" s="23"/>
      <c r="L61" s="23"/>
      <c r="M61" s="23"/>
      <c r="N61" s="23"/>
      <c r="O61" s="23"/>
    </row>
    <row r="62" spans="1:15" s="21" customFormat="1">
      <c r="A62" s="28" t="s">
        <v>55</v>
      </c>
      <c r="B62" s="29">
        <v>150</v>
      </c>
      <c r="C62" s="30" t="s">
        <v>70</v>
      </c>
      <c r="D62" s="36" t="s">
        <v>100</v>
      </c>
      <c r="E62" s="32">
        <v>68</v>
      </c>
      <c r="F62" s="33">
        <f t="shared" si="2"/>
        <v>10200</v>
      </c>
      <c r="G62" s="22"/>
      <c r="H62" s="23"/>
      <c r="I62" s="23"/>
      <c r="J62" s="23"/>
      <c r="K62" s="23"/>
      <c r="L62" s="23"/>
      <c r="M62" s="23"/>
      <c r="N62" s="23"/>
      <c r="O62" s="23"/>
    </row>
    <row r="63" spans="1:15" s="21" customFormat="1">
      <c r="A63" s="28" t="s">
        <v>57</v>
      </c>
      <c r="B63" s="29">
        <v>750</v>
      </c>
      <c r="C63" s="30" t="s">
        <v>70</v>
      </c>
      <c r="D63" s="36" t="s">
        <v>101</v>
      </c>
      <c r="E63" s="32">
        <f>(79*1.4412)</f>
        <v>113.8548</v>
      </c>
      <c r="F63" s="33">
        <f t="shared" si="2"/>
        <v>85391.099999999991</v>
      </c>
      <c r="G63" s="22"/>
      <c r="H63" s="23"/>
      <c r="I63" s="23"/>
      <c r="J63" s="23"/>
      <c r="K63" s="23"/>
      <c r="L63" s="23"/>
      <c r="M63" s="23"/>
      <c r="N63" s="23"/>
      <c r="O63" s="23"/>
    </row>
    <row r="64" spans="1:15" s="21" customFormat="1">
      <c r="A64" s="28" t="s">
        <v>102</v>
      </c>
      <c r="B64" s="29">
        <v>150</v>
      </c>
      <c r="C64" s="30" t="s">
        <v>70</v>
      </c>
      <c r="D64" s="36" t="s">
        <v>103</v>
      </c>
      <c r="E64" s="32">
        <f>(115*1.4412)</f>
        <v>165.738</v>
      </c>
      <c r="F64" s="33">
        <f t="shared" si="2"/>
        <v>24860.7</v>
      </c>
      <c r="G64" s="22"/>
      <c r="H64" s="23"/>
      <c r="I64" s="23"/>
      <c r="J64" s="23"/>
      <c r="K64" s="23"/>
      <c r="L64" s="23"/>
      <c r="M64" s="23"/>
      <c r="N64" s="23"/>
      <c r="O64" s="23"/>
    </row>
    <row r="65" spans="1:15" s="21" customFormat="1">
      <c r="A65" s="28" t="s">
        <v>104</v>
      </c>
      <c r="B65" s="29">
        <v>10</v>
      </c>
      <c r="C65" s="30" t="s">
        <v>70</v>
      </c>
      <c r="D65" s="36" t="s">
        <v>105</v>
      </c>
      <c r="E65" s="32">
        <f>(215*1.4412)</f>
        <v>309.858</v>
      </c>
      <c r="F65" s="33">
        <f t="shared" si="2"/>
        <v>3098.58</v>
      </c>
      <c r="G65" s="22"/>
      <c r="H65" s="23"/>
      <c r="I65" s="23"/>
      <c r="J65" s="23"/>
      <c r="K65" s="23"/>
      <c r="L65" s="23"/>
      <c r="M65" s="23"/>
      <c r="N65" s="23"/>
      <c r="O65" s="23"/>
    </row>
    <row r="66" spans="1:15" s="21" customFormat="1" ht="51">
      <c r="A66" s="28">
        <v>26</v>
      </c>
      <c r="B66" s="30"/>
      <c r="C66" s="30"/>
      <c r="D66" s="36" t="s">
        <v>106</v>
      </c>
      <c r="E66" s="32"/>
      <c r="F66" s="33"/>
      <c r="G66" s="22"/>
      <c r="H66" s="23"/>
      <c r="I66" s="23"/>
      <c r="J66" s="23"/>
      <c r="K66" s="23"/>
      <c r="L66" s="23"/>
      <c r="M66" s="23"/>
      <c r="N66" s="23"/>
      <c r="O66" s="23"/>
    </row>
    <row r="67" spans="1:15" s="21" customFormat="1">
      <c r="A67" s="28" t="s">
        <v>36</v>
      </c>
      <c r="B67" s="30">
        <v>300</v>
      </c>
      <c r="C67" s="30" t="s">
        <v>70</v>
      </c>
      <c r="D67" s="36" t="s">
        <v>107</v>
      </c>
      <c r="E67" s="32">
        <v>930</v>
      </c>
      <c r="F67" s="33">
        <f t="shared" ref="F67:F80" si="3">(B67*E67)</f>
        <v>279000</v>
      </c>
      <c r="G67" s="22"/>
      <c r="H67" s="23"/>
      <c r="I67" s="23"/>
      <c r="J67" s="23"/>
      <c r="K67" s="23"/>
      <c r="L67" s="23"/>
      <c r="M67" s="23"/>
      <c r="N67" s="23"/>
      <c r="O67" s="23"/>
    </row>
    <row r="68" spans="1:15" s="21" customFormat="1">
      <c r="A68" s="28" t="s">
        <v>39</v>
      </c>
      <c r="B68" s="30">
        <v>30</v>
      </c>
      <c r="C68" s="30" t="s">
        <v>46</v>
      </c>
      <c r="D68" s="36" t="s">
        <v>108</v>
      </c>
      <c r="E68" s="32">
        <v>108</v>
      </c>
      <c r="F68" s="33">
        <f t="shared" si="3"/>
        <v>3240</v>
      </c>
      <c r="G68" s="22"/>
      <c r="H68" s="23"/>
      <c r="I68" s="23"/>
      <c r="J68" s="23"/>
      <c r="K68" s="23"/>
      <c r="L68" s="23"/>
      <c r="M68" s="23"/>
      <c r="N68" s="23"/>
      <c r="O68" s="23"/>
    </row>
    <row r="69" spans="1:15" s="21" customFormat="1">
      <c r="A69" s="28" t="s">
        <v>49</v>
      </c>
      <c r="B69" s="30">
        <v>25</v>
      </c>
      <c r="C69" s="30" t="s">
        <v>46</v>
      </c>
      <c r="D69" s="36" t="s">
        <v>109</v>
      </c>
      <c r="E69" s="32">
        <v>135</v>
      </c>
      <c r="F69" s="33">
        <f t="shared" si="3"/>
        <v>3375</v>
      </c>
      <c r="G69" s="22"/>
      <c r="H69" s="23"/>
      <c r="I69" s="23"/>
      <c r="J69" s="23"/>
      <c r="K69" s="23"/>
      <c r="L69" s="23"/>
      <c r="M69" s="23"/>
      <c r="N69" s="23"/>
      <c r="O69" s="23"/>
    </row>
    <row r="70" spans="1:15" s="21" customFormat="1">
      <c r="A70" s="28" t="s">
        <v>51</v>
      </c>
      <c r="B70" s="30">
        <v>25</v>
      </c>
      <c r="C70" s="30" t="s">
        <v>46</v>
      </c>
      <c r="D70" s="36" t="s">
        <v>110</v>
      </c>
      <c r="E70" s="32">
        <v>145</v>
      </c>
      <c r="F70" s="33">
        <f t="shared" si="3"/>
        <v>3625</v>
      </c>
      <c r="G70" s="22"/>
      <c r="H70" s="23"/>
      <c r="I70" s="23"/>
      <c r="J70" s="23"/>
      <c r="K70" s="23"/>
      <c r="L70" s="23"/>
      <c r="M70" s="23"/>
      <c r="N70" s="23"/>
      <c r="O70" s="23"/>
    </row>
    <row r="71" spans="1:15" s="21" customFormat="1">
      <c r="A71" s="28" t="s">
        <v>53</v>
      </c>
      <c r="B71" s="30">
        <v>25</v>
      </c>
      <c r="C71" s="30" t="s">
        <v>46</v>
      </c>
      <c r="D71" s="36" t="s">
        <v>111</v>
      </c>
      <c r="E71" s="32">
        <v>125</v>
      </c>
      <c r="F71" s="33">
        <f t="shared" si="3"/>
        <v>3125</v>
      </c>
      <c r="G71" s="22"/>
      <c r="H71" s="23"/>
      <c r="I71" s="23"/>
      <c r="J71" s="23"/>
      <c r="K71" s="23"/>
      <c r="L71" s="23"/>
      <c r="M71" s="23"/>
      <c r="N71" s="23"/>
      <c r="O71" s="23"/>
    </row>
    <row r="72" spans="1:15" s="21" customFormat="1">
      <c r="A72" s="28" t="s">
        <v>55</v>
      </c>
      <c r="B72" s="30">
        <v>25</v>
      </c>
      <c r="C72" s="30" t="s">
        <v>46</v>
      </c>
      <c r="D72" s="36" t="s">
        <v>112</v>
      </c>
      <c r="E72" s="32">
        <v>75</v>
      </c>
      <c r="F72" s="33">
        <f t="shared" si="3"/>
        <v>1875</v>
      </c>
      <c r="G72" s="22"/>
      <c r="H72" s="23"/>
      <c r="I72" s="23"/>
      <c r="J72" s="23"/>
      <c r="K72" s="23"/>
      <c r="L72" s="23"/>
      <c r="M72" s="23"/>
      <c r="N72" s="23"/>
      <c r="O72" s="23"/>
    </row>
    <row r="73" spans="1:15" s="21" customFormat="1">
      <c r="A73" s="28" t="s">
        <v>57</v>
      </c>
      <c r="B73" s="30">
        <v>25</v>
      </c>
      <c r="C73" s="30" t="s">
        <v>46</v>
      </c>
      <c r="D73" s="36" t="s">
        <v>113</v>
      </c>
      <c r="E73" s="32">
        <v>495</v>
      </c>
      <c r="F73" s="33">
        <f t="shared" si="3"/>
        <v>12375</v>
      </c>
      <c r="G73" s="22"/>
      <c r="H73" s="23"/>
      <c r="I73" s="23"/>
      <c r="J73" s="23"/>
      <c r="K73" s="23"/>
      <c r="L73" s="23"/>
      <c r="M73" s="23"/>
      <c r="N73" s="23"/>
      <c r="O73" s="23"/>
    </row>
    <row r="74" spans="1:15" s="21" customFormat="1">
      <c r="A74" s="28" t="s">
        <v>102</v>
      </c>
      <c r="B74" s="30">
        <v>25</v>
      </c>
      <c r="C74" s="30" t="s">
        <v>46</v>
      </c>
      <c r="D74" s="36" t="s">
        <v>114</v>
      </c>
      <c r="E74" s="32">
        <v>85</v>
      </c>
      <c r="F74" s="33">
        <f t="shared" si="3"/>
        <v>2125</v>
      </c>
      <c r="G74" s="22"/>
      <c r="H74" s="23"/>
      <c r="I74" s="23"/>
      <c r="J74" s="23"/>
      <c r="K74" s="23"/>
      <c r="L74" s="23"/>
      <c r="M74" s="23"/>
      <c r="N74" s="23"/>
      <c r="O74" s="23"/>
    </row>
    <row r="75" spans="1:15" s="21" customFormat="1">
      <c r="A75" s="28" t="s">
        <v>104</v>
      </c>
      <c r="B75" s="30">
        <v>15</v>
      </c>
      <c r="C75" s="30" t="s">
        <v>46</v>
      </c>
      <c r="D75" s="36" t="s">
        <v>115</v>
      </c>
      <c r="E75" s="32">
        <v>150</v>
      </c>
      <c r="F75" s="33">
        <f t="shared" si="3"/>
        <v>2250</v>
      </c>
      <c r="G75" s="22"/>
      <c r="H75" s="23"/>
      <c r="I75" s="23"/>
      <c r="J75" s="23"/>
      <c r="K75" s="23"/>
      <c r="L75" s="23"/>
      <c r="M75" s="23"/>
      <c r="N75" s="23"/>
      <c r="O75" s="23"/>
    </row>
    <row r="76" spans="1:15" s="21" customFormat="1">
      <c r="A76" s="28" t="s">
        <v>116</v>
      </c>
      <c r="B76" s="30">
        <v>15</v>
      </c>
      <c r="C76" s="30" t="s">
        <v>46</v>
      </c>
      <c r="D76" s="36" t="s">
        <v>117</v>
      </c>
      <c r="E76" s="32">
        <v>90</v>
      </c>
      <c r="F76" s="33">
        <f t="shared" si="3"/>
        <v>1350</v>
      </c>
      <c r="G76" s="22"/>
      <c r="H76" s="23"/>
      <c r="I76" s="23"/>
      <c r="J76" s="23"/>
      <c r="K76" s="23"/>
      <c r="L76" s="23"/>
      <c r="M76" s="23"/>
      <c r="N76" s="23"/>
      <c r="O76" s="23"/>
    </row>
    <row r="77" spans="1:15" s="21" customFormat="1">
      <c r="A77" s="28" t="s">
        <v>118</v>
      </c>
      <c r="B77" s="30">
        <v>50</v>
      </c>
      <c r="C77" s="30" t="s">
        <v>46</v>
      </c>
      <c r="D77" s="36" t="s">
        <v>119</v>
      </c>
      <c r="E77" s="32">
        <v>110</v>
      </c>
      <c r="F77" s="33">
        <f t="shared" si="3"/>
        <v>5500</v>
      </c>
      <c r="G77" s="22"/>
      <c r="H77" s="23"/>
      <c r="I77" s="23"/>
      <c r="J77" s="23"/>
      <c r="K77" s="23"/>
      <c r="L77" s="23"/>
      <c r="M77" s="23"/>
      <c r="N77" s="23"/>
      <c r="O77" s="23"/>
    </row>
    <row r="78" spans="1:15" s="21" customFormat="1">
      <c r="A78" s="28" t="s">
        <v>120</v>
      </c>
      <c r="B78" s="30">
        <v>15</v>
      </c>
      <c r="C78" s="30" t="s">
        <v>46</v>
      </c>
      <c r="D78" s="36" t="s">
        <v>121</v>
      </c>
      <c r="E78" s="32">
        <v>70</v>
      </c>
      <c r="F78" s="33">
        <f t="shared" si="3"/>
        <v>1050</v>
      </c>
      <c r="G78" s="22"/>
      <c r="H78" s="39"/>
      <c r="I78" s="23"/>
      <c r="J78" s="23"/>
      <c r="K78" s="23"/>
      <c r="L78" s="23"/>
      <c r="M78" s="23"/>
      <c r="N78" s="23"/>
      <c r="O78" s="23"/>
    </row>
    <row r="79" spans="1:15" s="21" customFormat="1">
      <c r="A79" s="28" t="s">
        <v>122</v>
      </c>
      <c r="B79" s="30">
        <v>15</v>
      </c>
      <c r="C79" s="30" t="s">
        <v>46</v>
      </c>
      <c r="D79" s="36" t="s">
        <v>123</v>
      </c>
      <c r="E79" s="32">
        <v>35</v>
      </c>
      <c r="F79" s="33">
        <f t="shared" si="3"/>
        <v>525</v>
      </c>
      <c r="G79" s="22"/>
      <c r="H79" s="23"/>
      <c r="I79" s="23"/>
      <c r="J79" s="23"/>
      <c r="K79" s="23"/>
      <c r="L79" s="23"/>
      <c r="M79" s="23"/>
      <c r="N79" s="23"/>
      <c r="O79" s="23"/>
    </row>
    <row r="80" spans="1:15" s="21" customFormat="1">
      <c r="A80" s="28" t="s">
        <v>124</v>
      </c>
      <c r="B80" s="30">
        <v>10</v>
      </c>
      <c r="C80" s="30" t="s">
        <v>46</v>
      </c>
      <c r="D80" s="36" t="s">
        <v>125</v>
      </c>
      <c r="E80" s="32">
        <v>210</v>
      </c>
      <c r="F80" s="33">
        <f t="shared" si="3"/>
        <v>2100</v>
      </c>
      <c r="G80" s="22"/>
      <c r="H80" s="23"/>
      <c r="I80" s="23"/>
      <c r="J80" s="23"/>
      <c r="K80" s="23"/>
      <c r="L80" s="23"/>
      <c r="M80" s="23"/>
      <c r="N80" s="23"/>
      <c r="O80" s="23"/>
    </row>
    <row r="81" spans="1:15" s="21" customFormat="1" ht="89.25">
      <c r="A81" s="28">
        <v>27</v>
      </c>
      <c r="B81" s="30"/>
      <c r="C81" s="30"/>
      <c r="D81" s="36" t="s">
        <v>126</v>
      </c>
      <c r="E81" s="32"/>
      <c r="F81" s="33"/>
      <c r="G81" s="22"/>
      <c r="H81" s="23"/>
      <c r="I81" s="23"/>
      <c r="J81" s="23"/>
      <c r="K81" s="23"/>
      <c r="L81" s="23"/>
      <c r="M81" s="23"/>
      <c r="N81" s="23"/>
      <c r="O81" s="23"/>
    </row>
    <row r="82" spans="1:15" s="21" customFormat="1">
      <c r="A82" s="28" t="s">
        <v>36</v>
      </c>
      <c r="B82" s="30">
        <v>2</v>
      </c>
      <c r="C82" s="30" t="s">
        <v>46</v>
      </c>
      <c r="D82" s="36" t="s">
        <v>127</v>
      </c>
      <c r="E82" s="32">
        <f>8984+(8984*5%)</f>
        <v>9433.2000000000007</v>
      </c>
      <c r="F82" s="33">
        <f>(B82*E82)</f>
        <v>18866.400000000001</v>
      </c>
      <c r="G82" s="22"/>
      <c r="H82" s="23"/>
      <c r="I82" s="23"/>
      <c r="J82" s="23"/>
      <c r="K82" s="23"/>
      <c r="L82" s="23"/>
      <c r="M82" s="23"/>
      <c r="N82" s="23"/>
      <c r="O82" s="23"/>
    </row>
    <row r="83" spans="1:15" s="21" customFormat="1">
      <c r="A83" s="28" t="s">
        <v>39</v>
      </c>
      <c r="B83" s="30">
        <v>4</v>
      </c>
      <c r="C83" s="30" t="s">
        <v>46</v>
      </c>
      <c r="D83" s="36" t="s">
        <v>128</v>
      </c>
      <c r="E83" s="32">
        <f>10124+(10124*5%)</f>
        <v>10630.2</v>
      </c>
      <c r="F83" s="33">
        <f>(B83*E83)</f>
        <v>42520.800000000003</v>
      </c>
      <c r="G83" s="22"/>
      <c r="H83" s="23"/>
      <c r="I83" s="23"/>
      <c r="J83" s="23"/>
      <c r="K83" s="23"/>
      <c r="L83" s="23"/>
      <c r="M83" s="23"/>
      <c r="N83" s="23"/>
      <c r="O83" s="23"/>
    </row>
    <row r="84" spans="1:15" s="21" customFormat="1">
      <c r="A84" s="28" t="s">
        <v>49</v>
      </c>
      <c r="B84" s="30">
        <v>1</v>
      </c>
      <c r="C84" s="30" t="s">
        <v>129</v>
      </c>
      <c r="D84" s="36" t="s">
        <v>130</v>
      </c>
      <c r="E84" s="32">
        <f>11310+(11310*5%)</f>
        <v>11875.5</v>
      </c>
      <c r="F84" s="33">
        <f>(B84*E84)</f>
        <v>11875.5</v>
      </c>
      <c r="G84" s="22"/>
      <c r="H84" s="23"/>
      <c r="I84" s="23"/>
      <c r="J84" s="23"/>
      <c r="K84" s="23"/>
      <c r="L84" s="23"/>
      <c r="M84" s="23"/>
      <c r="N84" s="23"/>
      <c r="O84" s="23"/>
    </row>
    <row r="85" spans="1:15" s="21" customFormat="1" ht="63.75">
      <c r="A85" s="28">
        <v>28</v>
      </c>
      <c r="B85" s="30"/>
      <c r="C85" s="30"/>
      <c r="D85" s="31" t="s">
        <v>131</v>
      </c>
      <c r="E85" s="32"/>
      <c r="F85" s="33"/>
      <c r="G85" s="22"/>
      <c r="H85" s="23"/>
      <c r="I85" s="23"/>
      <c r="J85" s="23"/>
      <c r="K85" s="23"/>
      <c r="L85" s="23"/>
      <c r="M85" s="23"/>
      <c r="N85" s="23"/>
      <c r="O85" s="23"/>
    </row>
    <row r="86" spans="1:15" s="21" customFormat="1">
      <c r="A86" s="28" t="s">
        <v>36</v>
      </c>
      <c r="B86" s="30">
        <v>12</v>
      </c>
      <c r="C86" s="30" t="s">
        <v>46</v>
      </c>
      <c r="D86" s="31" t="s">
        <v>132</v>
      </c>
      <c r="E86" s="32">
        <f>3329+(3329*5%)</f>
        <v>3495.45</v>
      </c>
      <c r="F86" s="33">
        <f>(B86*E86)</f>
        <v>41945.399999999994</v>
      </c>
      <c r="G86" s="22"/>
      <c r="H86" s="23"/>
      <c r="I86" s="23"/>
      <c r="J86" s="23"/>
      <c r="K86" s="23"/>
      <c r="L86" s="23"/>
      <c r="M86" s="23"/>
      <c r="N86" s="23"/>
      <c r="O86" s="23"/>
    </row>
    <row r="87" spans="1:15" s="21" customFormat="1">
      <c r="A87" s="28" t="s">
        <v>39</v>
      </c>
      <c r="B87" s="30">
        <v>12</v>
      </c>
      <c r="C87" s="30" t="s">
        <v>46</v>
      </c>
      <c r="D87" s="31" t="s">
        <v>133</v>
      </c>
      <c r="E87" s="32">
        <f>4039+(4039*5%)</f>
        <v>4240.95</v>
      </c>
      <c r="F87" s="33">
        <f>(B87*E87)</f>
        <v>50891.399999999994</v>
      </c>
      <c r="G87" s="22"/>
      <c r="H87" s="23"/>
      <c r="I87" s="23"/>
      <c r="J87" s="23"/>
      <c r="K87" s="23"/>
      <c r="L87" s="23"/>
      <c r="M87" s="23"/>
      <c r="N87" s="23"/>
      <c r="O87" s="23"/>
    </row>
    <row r="88" spans="1:15" s="21" customFormat="1" ht="51">
      <c r="A88" s="28">
        <v>29</v>
      </c>
      <c r="B88" s="30"/>
      <c r="C88" s="30"/>
      <c r="D88" s="31" t="s">
        <v>134</v>
      </c>
      <c r="E88" s="32"/>
      <c r="F88" s="33"/>
      <c r="G88" s="22"/>
      <c r="H88" s="23"/>
      <c r="I88" s="23"/>
      <c r="J88" s="23"/>
      <c r="K88" s="23"/>
      <c r="L88" s="23"/>
      <c r="M88" s="23"/>
      <c r="N88" s="23"/>
      <c r="O88" s="23"/>
    </row>
    <row r="89" spans="1:15" s="21" customFormat="1" ht="38.25">
      <c r="A89" s="28" t="s">
        <v>36</v>
      </c>
      <c r="B89" s="30">
        <v>2</v>
      </c>
      <c r="C89" s="30" t="s">
        <v>46</v>
      </c>
      <c r="D89" s="31" t="s">
        <v>135</v>
      </c>
      <c r="E89" s="32">
        <f>5100+(5100*5%)</f>
        <v>5355</v>
      </c>
      <c r="F89" s="33">
        <f t="shared" ref="F89:F97" si="4">(B89*E89)</f>
        <v>10710</v>
      </c>
      <c r="G89" s="22"/>
      <c r="H89" s="23"/>
      <c r="I89" s="23"/>
      <c r="J89" s="23"/>
      <c r="K89" s="23"/>
      <c r="L89" s="23"/>
      <c r="M89" s="23"/>
      <c r="N89" s="23"/>
      <c r="O89" s="23"/>
    </row>
    <row r="90" spans="1:15" s="21" customFormat="1" ht="38.25">
      <c r="A90" s="28" t="s">
        <v>39</v>
      </c>
      <c r="B90" s="30">
        <v>2</v>
      </c>
      <c r="C90" s="30" t="s">
        <v>46</v>
      </c>
      <c r="D90" s="31" t="s">
        <v>136</v>
      </c>
      <c r="E90" s="32">
        <f>5100+(5100*5%)</f>
        <v>5355</v>
      </c>
      <c r="F90" s="33">
        <f t="shared" si="4"/>
        <v>10710</v>
      </c>
      <c r="G90" s="22"/>
      <c r="H90" s="23"/>
      <c r="I90" s="23"/>
      <c r="J90" s="23"/>
      <c r="K90" s="23"/>
      <c r="L90" s="23"/>
      <c r="M90" s="23"/>
      <c r="N90" s="23"/>
      <c r="O90" s="23"/>
    </row>
    <row r="91" spans="1:15" s="21" customFormat="1" ht="38.25">
      <c r="A91" s="28" t="s">
        <v>49</v>
      </c>
      <c r="B91" s="30">
        <v>2</v>
      </c>
      <c r="C91" s="30" t="s">
        <v>46</v>
      </c>
      <c r="D91" s="31" t="s">
        <v>137</v>
      </c>
      <c r="E91" s="32">
        <f>6601+(6601*5%)</f>
        <v>6931.05</v>
      </c>
      <c r="F91" s="33">
        <f t="shared" si="4"/>
        <v>13862.1</v>
      </c>
      <c r="G91" s="22"/>
      <c r="H91" s="23"/>
      <c r="I91" s="23"/>
      <c r="J91" s="23"/>
      <c r="K91" s="23"/>
      <c r="L91" s="23"/>
      <c r="M91" s="23"/>
      <c r="N91" s="23"/>
      <c r="O91" s="23"/>
    </row>
    <row r="92" spans="1:15" s="21" customFormat="1">
      <c r="A92" s="28" t="s">
        <v>51</v>
      </c>
      <c r="B92" s="30">
        <v>12</v>
      </c>
      <c r="C92" s="30" t="s">
        <v>46</v>
      </c>
      <c r="D92" s="31" t="s">
        <v>138</v>
      </c>
      <c r="E92" s="32">
        <f>908+(908*5%)</f>
        <v>953.4</v>
      </c>
      <c r="F92" s="33">
        <f t="shared" si="4"/>
        <v>11440.8</v>
      </c>
      <c r="G92" s="22"/>
      <c r="H92" s="23"/>
      <c r="I92" s="23"/>
      <c r="J92" s="23"/>
      <c r="K92" s="23"/>
      <c r="L92" s="23"/>
      <c r="M92" s="23"/>
      <c r="N92" s="23"/>
      <c r="O92" s="23"/>
    </row>
    <row r="93" spans="1:15" s="21" customFormat="1">
      <c r="A93" s="28" t="s">
        <v>53</v>
      </c>
      <c r="B93" s="30">
        <v>32</v>
      </c>
      <c r="C93" s="30" t="s">
        <v>46</v>
      </c>
      <c r="D93" s="31" t="s">
        <v>139</v>
      </c>
      <c r="E93" s="32">
        <v>568</v>
      </c>
      <c r="F93" s="33">
        <f t="shared" si="4"/>
        <v>18176</v>
      </c>
      <c r="G93" s="22"/>
      <c r="H93" s="23"/>
      <c r="I93" s="23"/>
      <c r="J93" s="23"/>
      <c r="K93" s="23"/>
      <c r="L93" s="23"/>
      <c r="M93" s="23"/>
      <c r="N93" s="23"/>
      <c r="O93" s="23"/>
    </row>
    <row r="94" spans="1:15" s="21" customFormat="1">
      <c r="A94" s="28" t="s">
        <v>55</v>
      </c>
      <c r="B94" s="30">
        <v>32</v>
      </c>
      <c r="C94" s="30" t="s">
        <v>46</v>
      </c>
      <c r="D94" s="31" t="s">
        <v>140</v>
      </c>
      <c r="E94" s="32">
        <v>623</v>
      </c>
      <c r="F94" s="33">
        <f t="shared" si="4"/>
        <v>19936</v>
      </c>
      <c r="G94" s="22"/>
      <c r="H94" s="23"/>
      <c r="I94" s="23"/>
      <c r="J94" s="23"/>
      <c r="K94" s="23"/>
      <c r="L94" s="23"/>
      <c r="M94" s="23"/>
      <c r="N94" s="23"/>
      <c r="O94" s="23"/>
    </row>
    <row r="95" spans="1:15" s="21" customFormat="1" ht="76.5">
      <c r="A95" s="28">
        <v>30</v>
      </c>
      <c r="B95" s="30"/>
      <c r="C95" s="30"/>
      <c r="D95" s="31" t="s">
        <v>141</v>
      </c>
      <c r="E95" s="32"/>
      <c r="F95" s="33">
        <f t="shared" si="4"/>
        <v>0</v>
      </c>
      <c r="G95" s="22"/>
      <c r="H95" s="23"/>
      <c r="I95" s="23"/>
      <c r="J95" s="23"/>
      <c r="K95" s="23"/>
      <c r="L95" s="23"/>
      <c r="M95" s="23"/>
      <c r="N95" s="23"/>
      <c r="O95" s="23"/>
    </row>
    <row r="96" spans="1:15" s="21" customFormat="1">
      <c r="A96" s="28" t="s">
        <v>36</v>
      </c>
      <c r="B96" s="30">
        <v>2</v>
      </c>
      <c r="C96" s="30" t="s">
        <v>46</v>
      </c>
      <c r="D96" s="31" t="s">
        <v>142</v>
      </c>
      <c r="E96" s="32">
        <f>7706+(7706*5%)</f>
        <v>8091.3</v>
      </c>
      <c r="F96" s="33">
        <f t="shared" si="4"/>
        <v>16182.6</v>
      </c>
      <c r="G96" s="22"/>
      <c r="H96" s="23"/>
      <c r="I96" s="23"/>
      <c r="J96" s="23"/>
      <c r="K96" s="23"/>
      <c r="L96" s="23"/>
      <c r="M96" s="23"/>
      <c r="N96" s="23"/>
      <c r="O96" s="23"/>
    </row>
    <row r="97" spans="1:15" s="21" customFormat="1">
      <c r="A97" s="28">
        <v>31</v>
      </c>
      <c r="B97" s="30">
        <v>6</v>
      </c>
      <c r="C97" s="30" t="s">
        <v>46</v>
      </c>
      <c r="D97" s="31" t="s">
        <v>143</v>
      </c>
      <c r="E97" s="32">
        <v>452</v>
      </c>
      <c r="F97" s="33">
        <f t="shared" si="4"/>
        <v>2712</v>
      </c>
      <c r="G97" s="22"/>
      <c r="H97" s="23"/>
      <c r="I97" s="23"/>
      <c r="J97" s="23"/>
      <c r="K97" s="23"/>
      <c r="L97" s="23"/>
      <c r="M97" s="23"/>
      <c r="N97" s="23"/>
      <c r="O97" s="23"/>
    </row>
    <row r="98" spans="1:15" s="21" customFormat="1" ht="51">
      <c r="A98" s="28">
        <v>32</v>
      </c>
      <c r="B98" s="30"/>
      <c r="C98" s="30"/>
      <c r="D98" s="31" t="s">
        <v>144</v>
      </c>
      <c r="E98" s="32"/>
      <c r="F98" s="33"/>
      <c r="G98" s="22"/>
      <c r="H98" s="23"/>
      <c r="I98" s="23"/>
      <c r="J98" s="23"/>
      <c r="K98" s="23"/>
      <c r="L98" s="23"/>
      <c r="M98" s="23"/>
      <c r="N98" s="23"/>
      <c r="O98" s="23"/>
    </row>
    <row r="99" spans="1:15" s="21" customFormat="1">
      <c r="A99" s="28" t="s">
        <v>36</v>
      </c>
      <c r="B99" s="30">
        <v>12</v>
      </c>
      <c r="C99" s="30" t="s">
        <v>46</v>
      </c>
      <c r="D99" s="31" t="s">
        <v>145</v>
      </c>
      <c r="E99" s="32">
        <v>1751</v>
      </c>
      <c r="F99" s="33">
        <f>(B99*E99)</f>
        <v>21012</v>
      </c>
      <c r="G99" s="22"/>
      <c r="H99" s="23"/>
      <c r="I99" s="23"/>
      <c r="J99" s="23"/>
      <c r="K99" s="23"/>
      <c r="L99" s="23"/>
      <c r="M99" s="23"/>
      <c r="N99" s="23"/>
      <c r="O99" s="23"/>
    </row>
    <row r="100" spans="1:15" s="21" customFormat="1">
      <c r="A100" s="28" t="s">
        <v>39</v>
      </c>
      <c r="B100" s="30">
        <v>12</v>
      </c>
      <c r="C100" s="30" t="s">
        <v>46</v>
      </c>
      <c r="D100" s="31" t="s">
        <v>146</v>
      </c>
      <c r="E100" s="32">
        <f>1751+(1751*5%)</f>
        <v>1838.55</v>
      </c>
      <c r="F100" s="33">
        <f>(B100*E100)</f>
        <v>22062.6</v>
      </c>
      <c r="G100" s="22"/>
      <c r="H100" s="23"/>
      <c r="I100" s="23"/>
      <c r="J100" s="23"/>
      <c r="K100" s="23"/>
      <c r="L100" s="23"/>
      <c r="M100" s="23"/>
      <c r="N100" s="23"/>
      <c r="O100" s="23"/>
    </row>
    <row r="101" spans="1:15" s="21" customFormat="1">
      <c r="A101" s="28" t="s">
        <v>49</v>
      </c>
      <c r="B101" s="30">
        <v>12</v>
      </c>
      <c r="C101" s="30" t="s">
        <v>46</v>
      </c>
      <c r="D101" s="31" t="s">
        <v>147</v>
      </c>
      <c r="E101" s="32">
        <f>2780+(2780*5%)</f>
        <v>2919</v>
      </c>
      <c r="F101" s="33">
        <f>(B101*E101)</f>
        <v>35028</v>
      </c>
      <c r="G101" s="22"/>
      <c r="H101" s="23"/>
      <c r="I101" s="23"/>
      <c r="J101" s="23"/>
      <c r="K101" s="23"/>
      <c r="L101" s="23"/>
      <c r="M101" s="23"/>
      <c r="N101" s="23"/>
      <c r="O101" s="23"/>
    </row>
    <row r="102" spans="1:15" s="21" customFormat="1">
      <c r="A102" s="28" t="s">
        <v>51</v>
      </c>
      <c r="B102" s="30">
        <v>12</v>
      </c>
      <c r="C102" s="30" t="s">
        <v>46</v>
      </c>
      <c r="D102" s="31" t="s">
        <v>148</v>
      </c>
      <c r="E102" s="32">
        <f>3188+(3188*5%)</f>
        <v>3347.4</v>
      </c>
      <c r="F102" s="33">
        <f>(B102*E102)</f>
        <v>40168.800000000003</v>
      </c>
      <c r="G102" s="22"/>
      <c r="H102" s="23"/>
      <c r="I102" s="23"/>
      <c r="J102" s="23"/>
      <c r="K102" s="23"/>
      <c r="L102" s="23"/>
      <c r="M102" s="23"/>
      <c r="N102" s="23"/>
      <c r="O102" s="23"/>
    </row>
    <row r="103" spans="1:15" s="21" customFormat="1">
      <c r="A103" s="28" t="s">
        <v>53</v>
      </c>
      <c r="B103" s="30">
        <v>400</v>
      </c>
      <c r="C103" s="30" t="s">
        <v>46</v>
      </c>
      <c r="D103" s="31" t="s">
        <v>149</v>
      </c>
      <c r="E103" s="32">
        <f>219+(219*5%)</f>
        <v>229.95</v>
      </c>
      <c r="F103" s="33">
        <f>(B103*E103)</f>
        <v>91980</v>
      </c>
      <c r="G103" s="22"/>
      <c r="H103" s="23"/>
      <c r="I103" s="23"/>
      <c r="J103" s="23"/>
      <c r="K103" s="23"/>
      <c r="L103" s="23"/>
      <c r="M103" s="23"/>
      <c r="N103" s="23"/>
      <c r="O103" s="23"/>
    </row>
    <row r="104" spans="1:15" s="21" customFormat="1">
      <c r="A104" s="28"/>
      <c r="B104" s="30"/>
      <c r="C104" s="30"/>
      <c r="D104" s="40" t="s">
        <v>150</v>
      </c>
      <c r="E104" s="32"/>
      <c r="F104" s="33"/>
      <c r="G104" s="22"/>
      <c r="H104" s="23"/>
      <c r="I104" s="23"/>
      <c r="J104" s="23"/>
      <c r="K104" s="23"/>
      <c r="L104" s="23"/>
      <c r="M104" s="23"/>
      <c r="N104" s="23"/>
      <c r="O104" s="23"/>
    </row>
    <row r="105" spans="1:15" s="21" customFormat="1" ht="63.75">
      <c r="A105" s="28">
        <v>33</v>
      </c>
      <c r="B105" s="30"/>
      <c r="C105" s="30"/>
      <c r="D105" s="31" t="s">
        <v>151</v>
      </c>
      <c r="E105" s="32"/>
      <c r="F105" s="33"/>
      <c r="G105" s="22"/>
      <c r="H105" s="23"/>
      <c r="I105" s="23"/>
      <c r="J105" s="23"/>
      <c r="K105" s="23"/>
      <c r="L105" s="23"/>
      <c r="M105" s="23"/>
      <c r="N105" s="23"/>
      <c r="O105" s="23"/>
    </row>
    <row r="106" spans="1:15" s="21" customFormat="1">
      <c r="A106" s="28" t="s">
        <v>36</v>
      </c>
      <c r="B106" s="30">
        <v>45</v>
      </c>
      <c r="C106" s="30" t="s">
        <v>70</v>
      </c>
      <c r="D106" s="31" t="s">
        <v>152</v>
      </c>
      <c r="E106" s="32">
        <f>1768+(1768*5%)</f>
        <v>1856.4</v>
      </c>
      <c r="F106" s="33">
        <f>(B106*E106)</f>
        <v>83538</v>
      </c>
      <c r="G106" s="22"/>
      <c r="H106" s="23"/>
      <c r="I106" s="23"/>
      <c r="J106" s="23"/>
      <c r="K106" s="23"/>
      <c r="L106" s="23"/>
      <c r="M106" s="23"/>
      <c r="N106" s="23"/>
      <c r="O106" s="23"/>
    </row>
    <row r="107" spans="1:15" s="21" customFormat="1" ht="38.25">
      <c r="A107" s="28">
        <v>34</v>
      </c>
      <c r="B107" s="30"/>
      <c r="C107" s="30"/>
      <c r="D107" s="31" t="s">
        <v>153</v>
      </c>
      <c r="E107" s="32"/>
      <c r="F107" s="33"/>
      <c r="G107" s="22"/>
      <c r="H107" s="23"/>
      <c r="I107" s="23"/>
      <c r="J107" s="23"/>
      <c r="K107" s="23"/>
      <c r="L107" s="23"/>
      <c r="M107" s="23"/>
      <c r="N107" s="23"/>
      <c r="O107" s="23"/>
    </row>
    <row r="108" spans="1:15" s="21" customFormat="1">
      <c r="A108" s="28" t="s">
        <v>36</v>
      </c>
      <c r="B108" s="30">
        <v>5</v>
      </c>
      <c r="C108" s="30" t="s">
        <v>70</v>
      </c>
      <c r="D108" s="31" t="s">
        <v>152</v>
      </c>
      <c r="E108" s="32">
        <v>711</v>
      </c>
      <c r="F108" s="33">
        <f t="shared" ref="F108:F113" si="5">(B108*E108)</f>
        <v>3555</v>
      </c>
      <c r="G108" s="22"/>
      <c r="H108" s="23"/>
      <c r="I108" s="23"/>
      <c r="J108" s="23"/>
      <c r="K108" s="23"/>
      <c r="L108" s="23"/>
      <c r="M108" s="23"/>
      <c r="N108" s="23"/>
      <c r="O108" s="23"/>
    </row>
    <row r="109" spans="1:15" s="21" customFormat="1">
      <c r="A109" s="28" t="s">
        <v>39</v>
      </c>
      <c r="B109" s="30">
        <v>15</v>
      </c>
      <c r="C109" s="30" t="s">
        <v>70</v>
      </c>
      <c r="D109" s="31" t="s">
        <v>154</v>
      </c>
      <c r="E109" s="32">
        <v>2079</v>
      </c>
      <c r="F109" s="33">
        <f t="shared" si="5"/>
        <v>31185</v>
      </c>
      <c r="G109" s="22"/>
      <c r="H109" s="23"/>
      <c r="I109" s="23"/>
      <c r="J109" s="23"/>
      <c r="K109" s="23"/>
      <c r="L109" s="23"/>
      <c r="M109" s="23"/>
      <c r="N109" s="23"/>
      <c r="O109" s="23"/>
    </row>
    <row r="110" spans="1:15" s="21" customFormat="1">
      <c r="A110" s="28" t="s">
        <v>49</v>
      </c>
      <c r="B110" s="30">
        <v>15</v>
      </c>
      <c r="C110" s="30" t="s">
        <v>70</v>
      </c>
      <c r="D110" s="31" t="s">
        <v>155</v>
      </c>
      <c r="E110" s="32">
        <v>809</v>
      </c>
      <c r="F110" s="33">
        <f t="shared" si="5"/>
        <v>12135</v>
      </c>
      <c r="G110" s="22"/>
      <c r="H110" s="23"/>
      <c r="I110" s="23"/>
      <c r="J110" s="23"/>
      <c r="K110" s="23"/>
      <c r="L110" s="23"/>
      <c r="M110" s="23"/>
      <c r="N110" s="23"/>
      <c r="O110" s="23"/>
    </row>
    <row r="111" spans="1:15" s="21" customFormat="1">
      <c r="A111" s="28" t="s">
        <v>51</v>
      </c>
      <c r="B111" s="30">
        <v>15</v>
      </c>
      <c r="C111" s="30" t="s">
        <v>70</v>
      </c>
      <c r="D111" s="31" t="s">
        <v>156</v>
      </c>
      <c r="E111" s="32">
        <v>471</v>
      </c>
      <c r="F111" s="33">
        <f t="shared" si="5"/>
        <v>7065</v>
      </c>
      <c r="G111" s="22"/>
      <c r="H111" s="23"/>
      <c r="I111" s="23"/>
      <c r="J111" s="23"/>
      <c r="K111" s="23"/>
      <c r="L111" s="23"/>
      <c r="M111" s="23"/>
      <c r="N111" s="23"/>
      <c r="O111" s="23"/>
    </row>
    <row r="112" spans="1:15" s="21" customFormat="1">
      <c r="A112" s="28" t="s">
        <v>53</v>
      </c>
      <c r="B112" s="30">
        <v>15</v>
      </c>
      <c r="C112" s="30" t="s">
        <v>70</v>
      </c>
      <c r="D112" s="31" t="s">
        <v>157</v>
      </c>
      <c r="E112" s="32">
        <v>371</v>
      </c>
      <c r="F112" s="33">
        <f t="shared" si="5"/>
        <v>5565</v>
      </c>
      <c r="G112" s="22"/>
      <c r="H112" s="23"/>
      <c r="I112" s="23"/>
      <c r="J112" s="23"/>
      <c r="K112" s="23"/>
      <c r="L112" s="23"/>
      <c r="M112" s="23"/>
      <c r="N112" s="23"/>
      <c r="O112" s="23"/>
    </row>
    <row r="113" spans="1:15" s="21" customFormat="1">
      <c r="A113" s="28" t="s">
        <v>55</v>
      </c>
      <c r="B113" s="30">
        <v>15</v>
      </c>
      <c r="C113" s="30" t="s">
        <v>70</v>
      </c>
      <c r="D113" s="31" t="s">
        <v>158</v>
      </c>
      <c r="E113" s="32">
        <v>255</v>
      </c>
      <c r="F113" s="33">
        <f t="shared" si="5"/>
        <v>3825</v>
      </c>
      <c r="G113" s="22"/>
      <c r="H113" s="23"/>
      <c r="I113" s="23"/>
      <c r="J113" s="23"/>
      <c r="K113" s="23"/>
      <c r="L113" s="23"/>
      <c r="M113" s="23"/>
      <c r="N113" s="23"/>
      <c r="O113" s="23"/>
    </row>
    <row r="114" spans="1:15" s="21" customFormat="1" ht="63.75">
      <c r="A114" s="28">
        <v>35</v>
      </c>
      <c r="B114" s="30"/>
      <c r="C114" s="30"/>
      <c r="D114" s="31" t="s">
        <v>159</v>
      </c>
      <c r="E114" s="32"/>
      <c r="F114" s="33"/>
      <c r="G114" s="22"/>
      <c r="H114" s="23"/>
      <c r="I114" s="23"/>
      <c r="J114" s="23"/>
      <c r="K114" s="23"/>
      <c r="L114" s="23"/>
      <c r="M114" s="23"/>
      <c r="N114" s="23"/>
      <c r="O114" s="23"/>
    </row>
    <row r="115" spans="1:15" s="21" customFormat="1">
      <c r="A115" s="28" t="s">
        <v>36</v>
      </c>
      <c r="B115" s="30">
        <v>10</v>
      </c>
      <c r="C115" s="30" t="s">
        <v>70</v>
      </c>
      <c r="D115" s="31" t="s">
        <v>155</v>
      </c>
      <c r="E115" s="32">
        <v>899</v>
      </c>
      <c r="F115" s="33">
        <f t="shared" ref="F115:F120" si="6">(B115*E115)</f>
        <v>8990</v>
      </c>
      <c r="G115" s="22"/>
      <c r="H115" s="23"/>
      <c r="I115" s="23"/>
      <c r="J115" s="23"/>
      <c r="K115" s="23"/>
      <c r="L115" s="23"/>
      <c r="M115" s="23"/>
      <c r="N115" s="23"/>
      <c r="O115" s="23"/>
    </row>
    <row r="116" spans="1:15" s="21" customFormat="1">
      <c r="A116" s="28" t="s">
        <v>39</v>
      </c>
      <c r="B116" s="30">
        <v>15</v>
      </c>
      <c r="C116" s="30" t="s">
        <v>70</v>
      </c>
      <c r="D116" s="31" t="s">
        <v>156</v>
      </c>
      <c r="E116" s="32">
        <v>544</v>
      </c>
      <c r="F116" s="33">
        <f t="shared" si="6"/>
        <v>8160</v>
      </c>
      <c r="G116" s="22"/>
      <c r="H116" s="23"/>
      <c r="I116" s="23"/>
      <c r="J116" s="23"/>
      <c r="K116" s="23"/>
      <c r="L116" s="23"/>
      <c r="M116" s="23"/>
      <c r="N116" s="23"/>
      <c r="O116" s="23"/>
    </row>
    <row r="117" spans="1:15" s="21" customFormat="1">
      <c r="A117" s="28" t="s">
        <v>49</v>
      </c>
      <c r="B117" s="30">
        <v>15</v>
      </c>
      <c r="C117" s="30" t="s">
        <v>70</v>
      </c>
      <c r="D117" s="31" t="s">
        <v>157</v>
      </c>
      <c r="E117" s="32">
        <v>393</v>
      </c>
      <c r="F117" s="33">
        <f t="shared" si="6"/>
        <v>5895</v>
      </c>
      <c r="G117" s="22"/>
      <c r="H117" s="23"/>
      <c r="I117" s="23"/>
      <c r="J117" s="23"/>
      <c r="K117" s="23"/>
      <c r="L117" s="23"/>
      <c r="M117" s="23"/>
      <c r="N117" s="23"/>
      <c r="O117" s="23"/>
    </row>
    <row r="118" spans="1:15" s="21" customFormat="1">
      <c r="A118" s="28" t="s">
        <v>51</v>
      </c>
      <c r="B118" s="30">
        <v>15</v>
      </c>
      <c r="C118" s="30" t="s">
        <v>70</v>
      </c>
      <c r="D118" s="31" t="s">
        <v>158</v>
      </c>
      <c r="E118" s="32">
        <v>323</v>
      </c>
      <c r="F118" s="33">
        <f t="shared" si="6"/>
        <v>4845</v>
      </c>
      <c r="G118" s="22"/>
      <c r="H118" s="23"/>
      <c r="I118" s="23"/>
      <c r="J118" s="23"/>
      <c r="K118" s="23"/>
      <c r="L118" s="23"/>
      <c r="M118" s="23"/>
      <c r="N118" s="23"/>
      <c r="O118" s="23"/>
    </row>
    <row r="119" spans="1:15" s="21" customFormat="1">
      <c r="A119" s="28" t="s">
        <v>53</v>
      </c>
      <c r="B119" s="30">
        <v>15</v>
      </c>
      <c r="C119" s="30" t="s">
        <v>70</v>
      </c>
      <c r="D119" s="31" t="s">
        <v>160</v>
      </c>
      <c r="E119" s="32">
        <v>273</v>
      </c>
      <c r="F119" s="33">
        <f t="shared" si="6"/>
        <v>4095</v>
      </c>
      <c r="G119" s="22"/>
      <c r="H119" s="23"/>
      <c r="I119" s="23"/>
      <c r="J119" s="23"/>
      <c r="K119" s="23"/>
      <c r="L119" s="23"/>
      <c r="M119" s="23"/>
      <c r="N119" s="23"/>
      <c r="O119" s="23"/>
    </row>
    <row r="120" spans="1:15" s="21" customFormat="1">
      <c r="A120" s="28" t="s">
        <v>55</v>
      </c>
      <c r="B120" s="30">
        <v>15</v>
      </c>
      <c r="C120" s="30" t="s">
        <v>70</v>
      </c>
      <c r="D120" s="31" t="s">
        <v>161</v>
      </c>
      <c r="E120" s="32">
        <v>239</v>
      </c>
      <c r="F120" s="33">
        <f t="shared" si="6"/>
        <v>3585</v>
      </c>
      <c r="G120" s="22"/>
      <c r="H120" s="23"/>
      <c r="I120" s="23"/>
      <c r="J120" s="23"/>
      <c r="K120" s="23"/>
      <c r="L120" s="23"/>
      <c r="M120" s="23"/>
      <c r="N120" s="23"/>
      <c r="O120" s="23"/>
    </row>
    <row r="121" spans="1:15" s="21" customFormat="1" ht="51">
      <c r="A121" s="28">
        <v>36</v>
      </c>
      <c r="B121" s="30"/>
      <c r="C121" s="30"/>
      <c r="D121" s="31" t="s">
        <v>162</v>
      </c>
      <c r="E121" s="32"/>
      <c r="F121" s="33"/>
      <c r="G121" s="22"/>
      <c r="H121" s="23"/>
      <c r="I121" s="23"/>
      <c r="J121" s="23"/>
      <c r="K121" s="23"/>
      <c r="L121" s="23"/>
      <c r="M121" s="23"/>
      <c r="N121" s="23"/>
      <c r="O121" s="23"/>
    </row>
    <row r="122" spans="1:15" s="21" customFormat="1">
      <c r="A122" s="28" t="s">
        <v>36</v>
      </c>
      <c r="B122" s="30">
        <v>10</v>
      </c>
      <c r="C122" s="30" t="s">
        <v>70</v>
      </c>
      <c r="D122" s="31" t="s">
        <v>156</v>
      </c>
      <c r="E122" s="32">
        <v>502</v>
      </c>
      <c r="F122" s="33">
        <f t="shared" ref="F122:F127" si="7">(B122*E122)</f>
        <v>5020</v>
      </c>
      <c r="G122" s="22"/>
      <c r="H122" s="23"/>
      <c r="I122" s="23"/>
      <c r="J122" s="23"/>
      <c r="K122" s="23"/>
      <c r="L122" s="23"/>
      <c r="M122" s="23"/>
      <c r="N122" s="23"/>
      <c r="O122" s="23"/>
    </row>
    <row r="123" spans="1:15" s="21" customFormat="1">
      <c r="A123" s="28" t="s">
        <v>39</v>
      </c>
      <c r="B123" s="30">
        <v>10</v>
      </c>
      <c r="C123" s="30" t="s">
        <v>70</v>
      </c>
      <c r="D123" s="31" t="s">
        <v>157</v>
      </c>
      <c r="E123" s="32">
        <v>393</v>
      </c>
      <c r="F123" s="33">
        <f t="shared" si="7"/>
        <v>3930</v>
      </c>
      <c r="G123" s="22"/>
      <c r="H123" s="23"/>
      <c r="I123" s="23"/>
      <c r="J123" s="23"/>
      <c r="K123" s="23"/>
      <c r="L123" s="23"/>
      <c r="M123" s="23"/>
      <c r="N123" s="23"/>
      <c r="O123" s="23"/>
    </row>
    <row r="124" spans="1:15" s="21" customFormat="1">
      <c r="A124" s="28" t="s">
        <v>49</v>
      </c>
      <c r="B124" s="30">
        <v>100</v>
      </c>
      <c r="C124" s="30" t="s">
        <v>70</v>
      </c>
      <c r="D124" s="31" t="s">
        <v>158</v>
      </c>
      <c r="E124" s="32">
        <v>281</v>
      </c>
      <c r="F124" s="33">
        <f t="shared" si="7"/>
        <v>28100</v>
      </c>
      <c r="G124" s="22"/>
      <c r="H124" s="23"/>
      <c r="I124" s="23"/>
      <c r="J124" s="23"/>
      <c r="K124" s="23"/>
      <c r="L124" s="23"/>
      <c r="M124" s="23"/>
      <c r="N124" s="23"/>
      <c r="O124" s="23"/>
    </row>
    <row r="125" spans="1:15" s="21" customFormat="1">
      <c r="A125" s="28" t="s">
        <v>51</v>
      </c>
      <c r="B125" s="30">
        <v>500</v>
      </c>
      <c r="C125" s="30" t="s">
        <v>70</v>
      </c>
      <c r="D125" s="31" t="s">
        <v>160</v>
      </c>
      <c r="E125" s="32">
        <v>231</v>
      </c>
      <c r="F125" s="33">
        <f t="shared" si="7"/>
        <v>115500</v>
      </c>
      <c r="G125" s="22"/>
      <c r="H125" s="23"/>
      <c r="I125" s="23"/>
      <c r="J125" s="23"/>
      <c r="K125" s="23"/>
      <c r="L125" s="23"/>
      <c r="M125" s="23"/>
      <c r="N125" s="23"/>
      <c r="O125" s="23"/>
    </row>
    <row r="126" spans="1:15" s="21" customFormat="1">
      <c r="A126" s="28" t="s">
        <v>53</v>
      </c>
      <c r="B126" s="30">
        <v>750</v>
      </c>
      <c r="C126" s="30" t="s">
        <v>70</v>
      </c>
      <c r="D126" s="31" t="s">
        <v>161</v>
      </c>
      <c r="E126" s="32">
        <v>197</v>
      </c>
      <c r="F126" s="33">
        <f t="shared" si="7"/>
        <v>147750</v>
      </c>
      <c r="G126" s="22"/>
      <c r="H126" s="23"/>
      <c r="I126" s="23"/>
      <c r="J126" s="23"/>
      <c r="K126" s="23"/>
      <c r="L126" s="23"/>
      <c r="M126" s="23"/>
      <c r="N126" s="23"/>
      <c r="O126" s="23"/>
    </row>
    <row r="127" spans="1:15" s="21" customFormat="1" ht="38.25">
      <c r="A127" s="28">
        <v>37</v>
      </c>
      <c r="B127" s="30">
        <v>5</v>
      </c>
      <c r="C127" s="30" t="s">
        <v>46</v>
      </c>
      <c r="D127" s="31" t="s">
        <v>163</v>
      </c>
      <c r="E127" s="32">
        <v>190</v>
      </c>
      <c r="F127" s="33">
        <f t="shared" si="7"/>
        <v>950</v>
      </c>
      <c r="G127" s="22"/>
      <c r="H127" s="23"/>
      <c r="I127" s="23"/>
      <c r="J127" s="23"/>
      <c r="K127" s="23"/>
      <c r="L127" s="23"/>
      <c r="M127" s="23"/>
      <c r="N127" s="23"/>
      <c r="O127" s="23"/>
    </row>
    <row r="128" spans="1:15" ht="63.75">
      <c r="A128" s="28">
        <v>38</v>
      </c>
      <c r="B128" s="30"/>
      <c r="C128" s="30"/>
      <c r="D128" s="31" t="s">
        <v>164</v>
      </c>
      <c r="E128" s="32"/>
      <c r="F128" s="33"/>
      <c r="G128" s="41"/>
      <c r="H128" s="41"/>
    </row>
    <row r="129" spans="1:8">
      <c r="A129" s="28" t="s">
        <v>36</v>
      </c>
      <c r="B129" s="30">
        <v>2</v>
      </c>
      <c r="C129" s="30" t="s">
        <v>46</v>
      </c>
      <c r="D129" s="31" t="s">
        <v>165</v>
      </c>
      <c r="E129" s="32">
        <v>1164</v>
      </c>
      <c r="F129" s="33">
        <f t="shared" ref="F129:F135" si="8">(B129*E129)</f>
        <v>2328</v>
      </c>
      <c r="G129" s="41"/>
      <c r="H129" s="41"/>
    </row>
    <row r="130" spans="1:8">
      <c r="A130" s="28" t="s">
        <v>39</v>
      </c>
      <c r="B130" s="30">
        <v>4</v>
      </c>
      <c r="C130" s="30" t="s">
        <v>46</v>
      </c>
      <c r="D130" s="31" t="s">
        <v>166</v>
      </c>
      <c r="E130" s="32">
        <v>1008</v>
      </c>
      <c r="F130" s="33">
        <f t="shared" si="8"/>
        <v>4032</v>
      </c>
      <c r="G130" s="41"/>
      <c r="H130" s="41"/>
    </row>
    <row r="131" spans="1:8">
      <c r="A131" s="28" t="s">
        <v>49</v>
      </c>
      <c r="B131" s="30">
        <v>2</v>
      </c>
      <c r="C131" s="30" t="s">
        <v>46</v>
      </c>
      <c r="D131" s="31" t="s">
        <v>167</v>
      </c>
      <c r="E131" s="32">
        <v>714</v>
      </c>
      <c r="F131" s="33">
        <f t="shared" si="8"/>
        <v>1428</v>
      </c>
      <c r="G131" s="41"/>
      <c r="H131" s="41"/>
    </row>
    <row r="132" spans="1:8">
      <c r="A132" s="28" t="s">
        <v>51</v>
      </c>
      <c r="B132" s="29">
        <v>8</v>
      </c>
      <c r="C132" s="30" t="s">
        <v>46</v>
      </c>
      <c r="D132" s="31" t="s">
        <v>168</v>
      </c>
      <c r="E132" s="32">
        <v>646</v>
      </c>
      <c r="F132" s="33">
        <f t="shared" si="8"/>
        <v>5168</v>
      </c>
      <c r="G132" s="41"/>
      <c r="H132" s="41"/>
    </row>
    <row r="133" spans="1:8">
      <c r="A133" s="28" t="s">
        <v>53</v>
      </c>
      <c r="B133" s="29">
        <v>16</v>
      </c>
      <c r="C133" s="30" t="s">
        <v>46</v>
      </c>
      <c r="D133" s="31" t="s">
        <v>169</v>
      </c>
      <c r="E133" s="32">
        <v>460</v>
      </c>
      <c r="F133" s="33">
        <f t="shared" si="8"/>
        <v>7360</v>
      </c>
    </row>
    <row r="134" spans="1:8">
      <c r="A134" s="28" t="s">
        <v>55</v>
      </c>
      <c r="B134" s="29">
        <v>24</v>
      </c>
      <c r="C134" s="30" t="s">
        <v>46</v>
      </c>
      <c r="D134" s="31" t="s">
        <v>170</v>
      </c>
      <c r="E134" s="32">
        <v>319</v>
      </c>
      <c r="F134" s="33">
        <f t="shared" si="8"/>
        <v>7656</v>
      </c>
    </row>
    <row r="135" spans="1:8">
      <c r="A135" s="28" t="s">
        <v>57</v>
      </c>
      <c r="B135" s="29">
        <v>24</v>
      </c>
      <c r="C135" s="30" t="s">
        <v>46</v>
      </c>
      <c r="D135" s="31" t="s">
        <v>171</v>
      </c>
      <c r="E135" s="32">
        <v>271</v>
      </c>
      <c r="F135" s="33">
        <f t="shared" si="8"/>
        <v>6504</v>
      </c>
    </row>
    <row r="136" spans="1:8" ht="38.25">
      <c r="A136" s="28">
        <v>39</v>
      </c>
      <c r="B136" s="29"/>
      <c r="C136" s="30"/>
      <c r="D136" s="31" t="s">
        <v>172</v>
      </c>
      <c r="E136" s="32"/>
      <c r="F136" s="33"/>
    </row>
    <row r="137" spans="1:8">
      <c r="A137" s="28" t="s">
        <v>36</v>
      </c>
      <c r="B137" s="30">
        <v>2</v>
      </c>
      <c r="C137" s="30" t="s">
        <v>46</v>
      </c>
      <c r="D137" s="31" t="s">
        <v>165</v>
      </c>
      <c r="E137" s="32">
        <v>95</v>
      </c>
      <c r="F137" s="33">
        <f t="shared" ref="F137:F143" si="9">(B137*E137)</f>
        <v>190</v>
      </c>
    </row>
    <row r="138" spans="1:8">
      <c r="A138" s="28" t="s">
        <v>39</v>
      </c>
      <c r="B138" s="30">
        <v>4</v>
      </c>
      <c r="C138" s="30" t="s">
        <v>46</v>
      </c>
      <c r="D138" s="31" t="s">
        <v>166</v>
      </c>
      <c r="E138" s="32">
        <v>25</v>
      </c>
      <c r="F138" s="33">
        <f t="shared" si="9"/>
        <v>100</v>
      </c>
    </row>
    <row r="139" spans="1:8">
      <c r="A139" s="28" t="s">
        <v>49</v>
      </c>
      <c r="B139" s="30">
        <v>2</v>
      </c>
      <c r="C139" s="30" t="s">
        <v>46</v>
      </c>
      <c r="D139" s="31" t="s">
        <v>167</v>
      </c>
      <c r="E139" s="32">
        <v>25</v>
      </c>
      <c r="F139" s="33">
        <f t="shared" si="9"/>
        <v>50</v>
      </c>
    </row>
    <row r="140" spans="1:8">
      <c r="A140" s="28" t="s">
        <v>51</v>
      </c>
      <c r="B140" s="29">
        <v>8</v>
      </c>
      <c r="C140" s="30" t="s">
        <v>46</v>
      </c>
      <c r="D140" s="31" t="s">
        <v>168</v>
      </c>
      <c r="E140" s="32">
        <v>25</v>
      </c>
      <c r="F140" s="33">
        <f t="shared" si="9"/>
        <v>200</v>
      </c>
    </row>
    <row r="141" spans="1:8">
      <c r="A141" s="28" t="s">
        <v>53</v>
      </c>
      <c r="B141" s="29">
        <v>16</v>
      </c>
      <c r="C141" s="30" t="s">
        <v>46</v>
      </c>
      <c r="D141" s="31" t="s">
        <v>169</v>
      </c>
      <c r="E141" s="32">
        <v>25</v>
      </c>
      <c r="F141" s="33">
        <f t="shared" si="9"/>
        <v>400</v>
      </c>
    </row>
    <row r="142" spans="1:8">
      <c r="A142" s="28" t="s">
        <v>55</v>
      </c>
      <c r="B142" s="29">
        <v>24</v>
      </c>
      <c r="C142" s="30" t="s">
        <v>46</v>
      </c>
      <c r="D142" s="31" t="s">
        <v>170</v>
      </c>
      <c r="E142" s="32">
        <v>25</v>
      </c>
      <c r="F142" s="33">
        <f t="shared" si="9"/>
        <v>600</v>
      </c>
    </row>
    <row r="143" spans="1:8">
      <c r="A143" s="28" t="s">
        <v>57</v>
      </c>
      <c r="B143" s="29">
        <v>24</v>
      </c>
      <c r="C143" s="30" t="s">
        <v>46</v>
      </c>
      <c r="D143" s="31" t="s">
        <v>171</v>
      </c>
      <c r="E143" s="32">
        <v>15</v>
      </c>
      <c r="F143" s="33">
        <f t="shared" si="9"/>
        <v>360</v>
      </c>
    </row>
    <row r="144" spans="1:8" ht="38.25">
      <c r="A144" s="28">
        <v>40</v>
      </c>
      <c r="B144" s="29"/>
      <c r="C144" s="30"/>
      <c r="D144" s="31" t="s">
        <v>173</v>
      </c>
      <c r="E144" s="32"/>
      <c r="F144" s="33"/>
    </row>
    <row r="145" spans="1:6">
      <c r="A145" s="28" t="s">
        <v>36</v>
      </c>
      <c r="B145" s="29">
        <v>10</v>
      </c>
      <c r="C145" s="30" t="s">
        <v>46</v>
      </c>
      <c r="D145" s="31" t="s">
        <v>165</v>
      </c>
      <c r="E145" s="32">
        <v>55</v>
      </c>
      <c r="F145" s="33">
        <f t="shared" ref="F145:F151" si="10">(B145*E145)</f>
        <v>550</v>
      </c>
    </row>
    <row r="146" spans="1:6">
      <c r="A146" s="28" t="s">
        <v>39</v>
      </c>
      <c r="B146" s="29">
        <v>10</v>
      </c>
      <c r="C146" s="30" t="s">
        <v>46</v>
      </c>
      <c r="D146" s="31" t="s">
        <v>166</v>
      </c>
      <c r="E146" s="32">
        <v>45</v>
      </c>
      <c r="F146" s="33">
        <f t="shared" si="10"/>
        <v>450</v>
      </c>
    </row>
    <row r="147" spans="1:6">
      <c r="A147" s="28" t="s">
        <v>49</v>
      </c>
      <c r="B147" s="29">
        <v>10</v>
      </c>
      <c r="C147" s="30" t="s">
        <v>46</v>
      </c>
      <c r="D147" s="31" t="s">
        <v>167</v>
      </c>
      <c r="E147" s="32">
        <v>25</v>
      </c>
      <c r="F147" s="33">
        <f t="shared" si="10"/>
        <v>250</v>
      </c>
    </row>
    <row r="148" spans="1:6">
      <c r="A148" s="28" t="s">
        <v>51</v>
      </c>
      <c r="B148" s="29">
        <v>20</v>
      </c>
      <c r="C148" s="30" t="s">
        <v>46</v>
      </c>
      <c r="D148" s="31" t="s">
        <v>168</v>
      </c>
      <c r="E148" s="32">
        <v>22</v>
      </c>
      <c r="F148" s="33">
        <f t="shared" si="10"/>
        <v>440</v>
      </c>
    </row>
    <row r="149" spans="1:6">
      <c r="A149" s="28" t="s">
        <v>53</v>
      </c>
      <c r="B149" s="29">
        <v>20</v>
      </c>
      <c r="C149" s="30" t="s">
        <v>46</v>
      </c>
      <c r="D149" s="31" t="s">
        <v>169</v>
      </c>
      <c r="E149" s="32">
        <v>18</v>
      </c>
      <c r="F149" s="33">
        <f t="shared" si="10"/>
        <v>360</v>
      </c>
    </row>
    <row r="150" spans="1:6">
      <c r="A150" s="28" t="s">
        <v>55</v>
      </c>
      <c r="B150" s="29">
        <v>50</v>
      </c>
      <c r="C150" s="30" t="s">
        <v>46</v>
      </c>
      <c r="D150" s="31" t="s">
        <v>170</v>
      </c>
      <c r="E150" s="32">
        <v>15</v>
      </c>
      <c r="F150" s="33">
        <f t="shared" si="10"/>
        <v>750</v>
      </c>
    </row>
    <row r="151" spans="1:6">
      <c r="A151" s="28" t="s">
        <v>57</v>
      </c>
      <c r="B151" s="29">
        <v>50</v>
      </c>
      <c r="C151" s="30" t="s">
        <v>46</v>
      </c>
      <c r="D151" s="31" t="s">
        <v>171</v>
      </c>
      <c r="E151" s="32">
        <v>14</v>
      </c>
      <c r="F151" s="33">
        <f t="shared" si="10"/>
        <v>700</v>
      </c>
    </row>
    <row r="152" spans="1:6" ht="114.75">
      <c r="A152" s="28">
        <v>41</v>
      </c>
      <c r="B152" s="29"/>
      <c r="C152" s="30"/>
      <c r="D152" s="31" t="s">
        <v>174</v>
      </c>
      <c r="E152" s="32"/>
      <c r="F152" s="33"/>
    </row>
    <row r="153" spans="1:6">
      <c r="A153" s="28" t="s">
        <v>36</v>
      </c>
      <c r="B153" s="29">
        <v>1</v>
      </c>
      <c r="C153" s="30" t="s">
        <v>129</v>
      </c>
      <c r="D153" s="31" t="s">
        <v>175</v>
      </c>
      <c r="E153" s="32">
        <v>8769</v>
      </c>
      <c r="F153" s="33">
        <f>(B153*E153)</f>
        <v>8769</v>
      </c>
    </row>
    <row r="154" spans="1:6" ht="114.75">
      <c r="A154" s="28">
        <v>42</v>
      </c>
      <c r="B154" s="29">
        <v>1</v>
      </c>
      <c r="C154" s="30" t="s">
        <v>129</v>
      </c>
      <c r="D154" s="31" t="s">
        <v>176</v>
      </c>
      <c r="E154" s="32"/>
      <c r="F154" s="33">
        <f>(B154*E154)</f>
        <v>0</v>
      </c>
    </row>
    <row r="155" spans="1:6">
      <c r="A155" s="28" t="s">
        <v>36</v>
      </c>
      <c r="B155" s="29">
        <v>1</v>
      </c>
      <c r="C155" s="30" t="s">
        <v>129</v>
      </c>
      <c r="D155" s="31" t="s">
        <v>175</v>
      </c>
      <c r="E155" s="32">
        <v>10178</v>
      </c>
      <c r="F155" s="33">
        <f>(B155*E155)</f>
        <v>10178</v>
      </c>
    </row>
    <row r="156" spans="1:6">
      <c r="A156" s="28"/>
      <c r="B156" s="29"/>
      <c r="C156" s="30"/>
      <c r="D156" s="40" t="s">
        <v>177</v>
      </c>
      <c r="E156" s="32"/>
      <c r="F156" s="33"/>
    </row>
    <row r="157" spans="1:6" ht="153">
      <c r="A157" s="28">
        <v>43</v>
      </c>
      <c r="B157" s="29">
        <v>1</v>
      </c>
      <c r="C157" s="30" t="s">
        <v>178</v>
      </c>
      <c r="D157" s="31" t="s">
        <v>179</v>
      </c>
      <c r="E157" s="32">
        <v>825000</v>
      </c>
      <c r="F157" s="33">
        <f>(B157*E157)</f>
        <v>825000</v>
      </c>
    </row>
    <row r="158" spans="1:6" ht="25.5">
      <c r="A158" s="28">
        <v>44</v>
      </c>
      <c r="B158" s="29">
        <v>1</v>
      </c>
      <c r="C158" s="30" t="s">
        <v>129</v>
      </c>
      <c r="D158" s="31" t="s">
        <v>180</v>
      </c>
      <c r="E158" s="32">
        <v>35000</v>
      </c>
      <c r="F158" s="33">
        <f>(B158*E158)</f>
        <v>35000</v>
      </c>
    </row>
    <row r="159" spans="1:6" ht="38.25">
      <c r="A159" s="28">
        <v>45</v>
      </c>
      <c r="B159" s="29">
        <v>1</v>
      </c>
      <c r="C159" s="30" t="s">
        <v>181</v>
      </c>
      <c r="D159" s="31" t="s">
        <v>182</v>
      </c>
      <c r="E159" s="32">
        <v>5000</v>
      </c>
      <c r="F159" s="33">
        <f>(B159*E159)</f>
        <v>5000</v>
      </c>
    </row>
    <row r="160" spans="1:6">
      <c r="A160" s="28"/>
      <c r="B160" s="29"/>
      <c r="C160" s="30"/>
      <c r="D160" s="40" t="s">
        <v>183</v>
      </c>
      <c r="E160" s="32"/>
      <c r="F160" s="33"/>
    </row>
    <row r="161" spans="1:6" ht="204">
      <c r="A161" s="28">
        <v>46</v>
      </c>
      <c r="B161" s="29">
        <v>1</v>
      </c>
      <c r="C161" s="30" t="s">
        <v>181</v>
      </c>
      <c r="D161" s="31" t="s">
        <v>184</v>
      </c>
      <c r="E161" s="32">
        <v>300000</v>
      </c>
      <c r="F161" s="33">
        <f t="shared" ref="F161:F173" si="11">(B161*E161)</f>
        <v>300000</v>
      </c>
    </row>
    <row r="162" spans="1:6" ht="38.25">
      <c r="A162" s="28">
        <v>47</v>
      </c>
      <c r="B162" s="29">
        <v>1</v>
      </c>
      <c r="C162" s="30" t="s">
        <v>129</v>
      </c>
      <c r="D162" s="31" t="s">
        <v>185</v>
      </c>
      <c r="E162" s="32">
        <f>(45634+2364)+47998*15%</f>
        <v>55197.7</v>
      </c>
      <c r="F162" s="33">
        <f t="shared" si="11"/>
        <v>55197.7</v>
      </c>
    </row>
    <row r="163" spans="1:6" ht="38.25">
      <c r="A163" s="28">
        <v>48</v>
      </c>
      <c r="B163" s="29">
        <v>1</v>
      </c>
      <c r="C163" s="30" t="s">
        <v>129</v>
      </c>
      <c r="D163" s="31" t="s">
        <v>186</v>
      </c>
      <c r="E163" s="32">
        <f>16111+(16111*10%)</f>
        <v>17722.099999999999</v>
      </c>
      <c r="F163" s="33">
        <f t="shared" si="11"/>
        <v>17722.099999999999</v>
      </c>
    </row>
    <row r="164" spans="1:6" ht="38.25">
      <c r="A164" s="28">
        <v>49</v>
      </c>
      <c r="B164" s="29">
        <v>3</v>
      </c>
      <c r="C164" s="30" t="s">
        <v>46</v>
      </c>
      <c r="D164" s="31" t="s">
        <v>187</v>
      </c>
      <c r="E164" s="32">
        <f>7634+(7634*10%)</f>
        <v>8397.4</v>
      </c>
      <c r="F164" s="33">
        <f t="shared" si="11"/>
        <v>25192.199999999997</v>
      </c>
    </row>
    <row r="165" spans="1:6" ht="38.25">
      <c r="A165" s="28">
        <v>50</v>
      </c>
      <c r="B165" s="29">
        <v>1</v>
      </c>
      <c r="C165" s="30" t="s">
        <v>129</v>
      </c>
      <c r="D165" s="31" t="s">
        <v>188</v>
      </c>
      <c r="E165" s="32">
        <f>4495+(4495*15%)</f>
        <v>5169.25</v>
      </c>
      <c r="F165" s="33">
        <f t="shared" si="11"/>
        <v>5169.25</v>
      </c>
    </row>
    <row r="166" spans="1:6" ht="38.25">
      <c r="A166" s="28">
        <v>51</v>
      </c>
      <c r="B166" s="29">
        <v>2</v>
      </c>
      <c r="C166" s="30" t="s">
        <v>46</v>
      </c>
      <c r="D166" s="31" t="s">
        <v>189</v>
      </c>
      <c r="E166" s="32">
        <f>4495+(4495*10%)</f>
        <v>4944.5</v>
      </c>
      <c r="F166" s="33">
        <f t="shared" si="11"/>
        <v>9889</v>
      </c>
    </row>
    <row r="167" spans="1:6" ht="25.5">
      <c r="A167" s="28">
        <v>52</v>
      </c>
      <c r="B167" s="29">
        <v>2</v>
      </c>
      <c r="C167" s="30" t="s">
        <v>46</v>
      </c>
      <c r="D167" s="31" t="s">
        <v>190</v>
      </c>
      <c r="E167" s="32">
        <v>1435</v>
      </c>
      <c r="F167" s="33">
        <f t="shared" si="11"/>
        <v>2870</v>
      </c>
    </row>
    <row r="168" spans="1:6">
      <c r="A168" s="28">
        <v>53</v>
      </c>
      <c r="B168" s="29">
        <v>4</v>
      </c>
      <c r="C168" s="30" t="s">
        <v>46</v>
      </c>
      <c r="D168" s="31" t="s">
        <v>191</v>
      </c>
      <c r="E168" s="32">
        <v>720</v>
      </c>
      <c r="F168" s="33">
        <f t="shared" si="11"/>
        <v>2880</v>
      </c>
    </row>
    <row r="169" spans="1:6">
      <c r="A169" s="28">
        <v>54</v>
      </c>
      <c r="B169" s="29">
        <v>9</v>
      </c>
      <c r="C169" s="30" t="s">
        <v>46</v>
      </c>
      <c r="D169" s="31" t="s">
        <v>192</v>
      </c>
      <c r="E169" s="32">
        <v>478</v>
      </c>
      <c r="F169" s="33">
        <f t="shared" si="11"/>
        <v>4302</v>
      </c>
    </row>
    <row r="170" spans="1:6">
      <c r="A170" s="28">
        <v>55</v>
      </c>
      <c r="B170" s="29">
        <v>3</v>
      </c>
      <c r="C170" s="30" t="s">
        <v>46</v>
      </c>
      <c r="D170" s="31" t="s">
        <v>143</v>
      </c>
      <c r="E170" s="32">
        <v>452</v>
      </c>
      <c r="F170" s="33">
        <f t="shared" si="11"/>
        <v>1356</v>
      </c>
    </row>
    <row r="171" spans="1:6">
      <c r="A171" s="28">
        <v>56</v>
      </c>
      <c r="B171" s="29">
        <v>6</v>
      </c>
      <c r="C171" s="30" t="s">
        <v>46</v>
      </c>
      <c r="D171" s="31" t="s">
        <v>193</v>
      </c>
      <c r="E171" s="32">
        <v>452</v>
      </c>
      <c r="F171" s="33">
        <f t="shared" si="11"/>
        <v>2712</v>
      </c>
    </row>
    <row r="172" spans="1:6" ht="38.25">
      <c r="A172" s="28">
        <v>57</v>
      </c>
      <c r="B172" s="29">
        <v>1</v>
      </c>
      <c r="C172" s="30" t="s">
        <v>129</v>
      </c>
      <c r="D172" s="31" t="s">
        <v>194</v>
      </c>
      <c r="E172" s="32">
        <v>125</v>
      </c>
      <c r="F172" s="33">
        <f t="shared" si="11"/>
        <v>125</v>
      </c>
    </row>
    <row r="173" spans="1:6" ht="25.5">
      <c r="A173" s="28">
        <v>58</v>
      </c>
      <c r="B173" s="29">
        <v>2</v>
      </c>
      <c r="C173" s="30" t="s">
        <v>195</v>
      </c>
      <c r="D173" s="31" t="s">
        <v>196</v>
      </c>
      <c r="E173" s="32">
        <v>2250</v>
      </c>
      <c r="F173" s="33">
        <f t="shared" si="11"/>
        <v>4500</v>
      </c>
    </row>
    <row r="174" spans="1:6" ht="25.5">
      <c r="A174" s="28">
        <v>59</v>
      </c>
      <c r="B174" s="29"/>
      <c r="C174" s="30"/>
      <c r="D174" s="31" t="s">
        <v>197</v>
      </c>
      <c r="E174" s="32"/>
      <c r="F174" s="33"/>
    </row>
    <row r="175" spans="1:6">
      <c r="A175" s="28" t="s">
        <v>36</v>
      </c>
      <c r="B175" s="29">
        <v>100</v>
      </c>
      <c r="C175" s="30" t="s">
        <v>46</v>
      </c>
      <c r="D175" s="31" t="s">
        <v>198</v>
      </c>
      <c r="E175" s="32">
        <v>10</v>
      </c>
      <c r="F175" s="33">
        <f>(B175*E175)</f>
        <v>1000</v>
      </c>
    </row>
    <row r="176" spans="1:6">
      <c r="A176" s="28"/>
      <c r="B176" s="29"/>
      <c r="C176" s="30"/>
      <c r="D176" s="40" t="s">
        <v>199</v>
      </c>
      <c r="E176" s="32"/>
      <c r="F176" s="33"/>
    </row>
    <row r="177" spans="1:6" ht="204">
      <c r="A177" s="28">
        <v>60</v>
      </c>
      <c r="B177" s="29">
        <v>1</v>
      </c>
      <c r="C177" s="30" t="s">
        <v>181</v>
      </c>
      <c r="D177" s="31" t="s">
        <v>200</v>
      </c>
      <c r="E177" s="32">
        <v>225000</v>
      </c>
      <c r="F177" s="33">
        <f t="shared" ref="F177:F189" si="12">(B177*E177)</f>
        <v>225000</v>
      </c>
    </row>
    <row r="178" spans="1:6" ht="38.25">
      <c r="A178" s="28">
        <v>61</v>
      </c>
      <c r="B178" s="29">
        <v>1</v>
      </c>
      <c r="C178" s="30" t="s">
        <v>129</v>
      </c>
      <c r="D178" s="31" t="s">
        <v>201</v>
      </c>
      <c r="E178" s="32">
        <f>7634+(7634*10%)</f>
        <v>8397.4</v>
      </c>
      <c r="F178" s="33">
        <f t="shared" si="12"/>
        <v>8397.4</v>
      </c>
    </row>
    <row r="179" spans="1:6" ht="38.25">
      <c r="A179" s="28">
        <v>62</v>
      </c>
      <c r="B179" s="29">
        <v>1</v>
      </c>
      <c r="C179" s="30" t="s">
        <v>129</v>
      </c>
      <c r="D179" s="31" t="s">
        <v>202</v>
      </c>
      <c r="E179" s="32">
        <f>4495+(4495*15%)</f>
        <v>5169.25</v>
      </c>
      <c r="F179" s="33">
        <f t="shared" si="12"/>
        <v>5169.25</v>
      </c>
    </row>
    <row r="180" spans="1:6" ht="38.25">
      <c r="A180" s="28">
        <v>63</v>
      </c>
      <c r="B180" s="29">
        <v>2</v>
      </c>
      <c r="C180" s="30" t="s">
        <v>46</v>
      </c>
      <c r="D180" s="31" t="s">
        <v>203</v>
      </c>
      <c r="E180" s="32">
        <f>4495+(4495*10%)</f>
        <v>4944.5</v>
      </c>
      <c r="F180" s="33">
        <f t="shared" si="12"/>
        <v>9889</v>
      </c>
    </row>
    <row r="181" spans="1:6" ht="38.25">
      <c r="A181" s="28">
        <v>64</v>
      </c>
      <c r="B181" s="29">
        <v>1</v>
      </c>
      <c r="C181" s="30" t="s">
        <v>129</v>
      </c>
      <c r="D181" s="31" t="s">
        <v>204</v>
      </c>
      <c r="E181" s="32">
        <f>2118+(2118*10%)</f>
        <v>2329.8000000000002</v>
      </c>
      <c r="F181" s="33">
        <f t="shared" si="12"/>
        <v>2329.8000000000002</v>
      </c>
    </row>
    <row r="182" spans="1:6" ht="38.25">
      <c r="A182" s="28">
        <v>65</v>
      </c>
      <c r="B182" s="29">
        <v>2</v>
      </c>
      <c r="C182" s="30" t="s">
        <v>46</v>
      </c>
      <c r="D182" s="31" t="s">
        <v>205</v>
      </c>
      <c r="E182" s="32">
        <f>1567+(1567*10%)</f>
        <v>1723.7</v>
      </c>
      <c r="F182" s="33">
        <f t="shared" si="12"/>
        <v>3447.4</v>
      </c>
    </row>
    <row r="183" spans="1:6">
      <c r="A183" s="28">
        <v>66</v>
      </c>
      <c r="B183" s="29">
        <v>3</v>
      </c>
      <c r="C183" s="30" t="s">
        <v>46</v>
      </c>
      <c r="D183" s="31" t="s">
        <v>192</v>
      </c>
      <c r="E183" s="32">
        <v>478</v>
      </c>
      <c r="F183" s="33">
        <f t="shared" si="12"/>
        <v>1434</v>
      </c>
    </row>
    <row r="184" spans="1:6">
      <c r="A184" s="28">
        <v>67</v>
      </c>
      <c r="B184" s="29">
        <v>3</v>
      </c>
      <c r="C184" s="30" t="s">
        <v>46</v>
      </c>
      <c r="D184" s="31" t="s">
        <v>143</v>
      </c>
      <c r="E184" s="32">
        <v>452</v>
      </c>
      <c r="F184" s="33">
        <f t="shared" si="12"/>
        <v>1356</v>
      </c>
    </row>
    <row r="185" spans="1:6">
      <c r="A185" s="28">
        <v>68</v>
      </c>
      <c r="B185" s="29">
        <v>6</v>
      </c>
      <c r="C185" s="30" t="s">
        <v>46</v>
      </c>
      <c r="D185" s="31" t="s">
        <v>193</v>
      </c>
      <c r="E185" s="32">
        <v>452</v>
      </c>
      <c r="F185" s="33">
        <f t="shared" si="12"/>
        <v>2712</v>
      </c>
    </row>
    <row r="186" spans="1:6">
      <c r="A186" s="28">
        <v>69</v>
      </c>
      <c r="B186" s="29">
        <v>3</v>
      </c>
      <c r="C186" s="30" t="s">
        <v>46</v>
      </c>
      <c r="D186" s="31" t="s">
        <v>206</v>
      </c>
      <c r="E186" s="32">
        <v>452</v>
      </c>
      <c r="F186" s="33">
        <f t="shared" si="12"/>
        <v>1356</v>
      </c>
    </row>
    <row r="187" spans="1:6">
      <c r="A187" s="28">
        <v>70</v>
      </c>
      <c r="B187" s="29">
        <v>6</v>
      </c>
      <c r="C187" s="30" t="s">
        <v>46</v>
      </c>
      <c r="D187" s="31" t="s">
        <v>207</v>
      </c>
      <c r="E187" s="32">
        <v>452</v>
      </c>
      <c r="F187" s="33">
        <f t="shared" si="12"/>
        <v>2712</v>
      </c>
    </row>
    <row r="188" spans="1:6" ht="38.25">
      <c r="A188" s="28">
        <v>71</v>
      </c>
      <c r="B188" s="29">
        <v>1</v>
      </c>
      <c r="C188" s="30" t="s">
        <v>129</v>
      </c>
      <c r="D188" s="31" t="s">
        <v>208</v>
      </c>
      <c r="E188" s="32">
        <v>75</v>
      </c>
      <c r="F188" s="33">
        <f t="shared" si="12"/>
        <v>75</v>
      </c>
    </row>
    <row r="189" spans="1:6" ht="25.5">
      <c r="A189" s="28">
        <v>72</v>
      </c>
      <c r="B189" s="37">
        <f>1*1.5</f>
        <v>1.5</v>
      </c>
      <c r="C189" s="30" t="s">
        <v>195</v>
      </c>
      <c r="D189" s="31" t="s">
        <v>196</v>
      </c>
      <c r="E189" s="32">
        <v>2250</v>
      </c>
      <c r="F189" s="33">
        <f t="shared" si="12"/>
        <v>3375</v>
      </c>
    </row>
    <row r="190" spans="1:6" ht="25.5">
      <c r="A190" s="28">
        <v>73</v>
      </c>
      <c r="B190" s="29"/>
      <c r="C190" s="30"/>
      <c r="D190" s="31" t="s">
        <v>197</v>
      </c>
      <c r="E190" s="32"/>
      <c r="F190" s="33"/>
    </row>
    <row r="191" spans="1:6">
      <c r="A191" s="28" t="s">
        <v>36</v>
      </c>
      <c r="B191" s="29">
        <v>100</v>
      </c>
      <c r="C191" s="30" t="s">
        <v>46</v>
      </c>
      <c r="D191" s="31" t="s">
        <v>198</v>
      </c>
      <c r="E191" s="32">
        <v>10</v>
      </c>
      <c r="F191" s="33">
        <f>(B191*E191)</f>
        <v>1000</v>
      </c>
    </row>
    <row r="192" spans="1:6">
      <c r="A192" s="28"/>
      <c r="B192" s="29"/>
      <c r="C192" s="30"/>
      <c r="D192" s="40" t="s">
        <v>209</v>
      </c>
      <c r="E192" s="32"/>
      <c r="F192" s="33"/>
    </row>
    <row r="193" spans="1:6" ht="204">
      <c r="A193" s="28">
        <v>74</v>
      </c>
      <c r="B193" s="29">
        <v>1</v>
      </c>
      <c r="C193" s="30" t="s">
        <v>181</v>
      </c>
      <c r="D193" s="31" t="s">
        <v>210</v>
      </c>
      <c r="E193" s="32">
        <v>225000</v>
      </c>
      <c r="F193" s="33">
        <f t="shared" ref="F193:F205" si="13">(B193*E193)</f>
        <v>225000</v>
      </c>
    </row>
    <row r="194" spans="1:6" ht="38.25">
      <c r="A194" s="28">
        <v>75</v>
      </c>
      <c r="B194" s="29">
        <v>1</v>
      </c>
      <c r="C194" s="30" t="s">
        <v>129</v>
      </c>
      <c r="D194" s="31" t="s">
        <v>211</v>
      </c>
      <c r="E194" s="32">
        <f>7634+(7634*10%)</f>
        <v>8397.4</v>
      </c>
      <c r="F194" s="33">
        <f t="shared" si="13"/>
        <v>8397.4</v>
      </c>
    </row>
    <row r="195" spans="1:6" ht="38.25">
      <c r="A195" s="28">
        <v>76</v>
      </c>
      <c r="B195" s="29">
        <v>1</v>
      </c>
      <c r="C195" s="30" t="s">
        <v>129</v>
      </c>
      <c r="D195" s="31" t="s">
        <v>212</v>
      </c>
      <c r="E195" s="32">
        <f>4495+(4495*15%)</f>
        <v>5169.25</v>
      </c>
      <c r="F195" s="33">
        <f t="shared" si="13"/>
        <v>5169.25</v>
      </c>
    </row>
    <row r="196" spans="1:6" ht="38.25">
      <c r="A196" s="28">
        <v>77</v>
      </c>
      <c r="B196" s="29">
        <v>2</v>
      </c>
      <c r="C196" s="30" t="s">
        <v>46</v>
      </c>
      <c r="D196" s="31" t="s">
        <v>213</v>
      </c>
      <c r="E196" s="32">
        <f>4495+(4495*10%)</f>
        <v>4944.5</v>
      </c>
      <c r="F196" s="33">
        <f t="shared" si="13"/>
        <v>9889</v>
      </c>
    </row>
    <row r="197" spans="1:6" ht="38.25">
      <c r="A197" s="28">
        <v>78</v>
      </c>
      <c r="B197" s="29">
        <v>1</v>
      </c>
      <c r="C197" s="30" t="s">
        <v>129</v>
      </c>
      <c r="D197" s="31" t="s">
        <v>214</v>
      </c>
      <c r="E197" s="32">
        <f>2118+(2118*10%)</f>
        <v>2329.8000000000002</v>
      </c>
      <c r="F197" s="33">
        <f t="shared" si="13"/>
        <v>2329.8000000000002</v>
      </c>
    </row>
    <row r="198" spans="1:6" ht="38.25">
      <c r="A198" s="28">
        <v>79</v>
      </c>
      <c r="B198" s="29">
        <v>2</v>
      </c>
      <c r="C198" s="30" t="s">
        <v>46</v>
      </c>
      <c r="D198" s="31" t="s">
        <v>215</v>
      </c>
      <c r="E198" s="32">
        <f>1567+(1567*10%)</f>
        <v>1723.7</v>
      </c>
      <c r="F198" s="33">
        <f t="shared" si="13"/>
        <v>3447.4</v>
      </c>
    </row>
    <row r="199" spans="1:6">
      <c r="A199" s="28">
        <v>80</v>
      </c>
      <c r="B199" s="29">
        <v>3</v>
      </c>
      <c r="C199" s="30" t="s">
        <v>46</v>
      </c>
      <c r="D199" s="31" t="s">
        <v>192</v>
      </c>
      <c r="E199" s="32">
        <v>478</v>
      </c>
      <c r="F199" s="33">
        <f t="shared" si="13"/>
        <v>1434</v>
      </c>
    </row>
    <row r="200" spans="1:6">
      <c r="A200" s="28">
        <v>81</v>
      </c>
      <c r="B200" s="29">
        <v>3</v>
      </c>
      <c r="C200" s="30" t="s">
        <v>46</v>
      </c>
      <c r="D200" s="31" t="s">
        <v>143</v>
      </c>
      <c r="E200" s="32">
        <v>452</v>
      </c>
      <c r="F200" s="33">
        <f t="shared" si="13"/>
        <v>1356</v>
      </c>
    </row>
    <row r="201" spans="1:6">
      <c r="A201" s="28">
        <v>82</v>
      </c>
      <c r="B201" s="29">
        <v>6</v>
      </c>
      <c r="C201" s="30" t="s">
        <v>46</v>
      </c>
      <c r="D201" s="31" t="s">
        <v>193</v>
      </c>
      <c r="E201" s="32">
        <v>452</v>
      </c>
      <c r="F201" s="33">
        <f t="shared" si="13"/>
        <v>2712</v>
      </c>
    </row>
    <row r="202" spans="1:6">
      <c r="A202" s="28">
        <v>83</v>
      </c>
      <c r="B202" s="29">
        <v>3</v>
      </c>
      <c r="C202" s="30" t="s">
        <v>46</v>
      </c>
      <c r="D202" s="31" t="s">
        <v>206</v>
      </c>
      <c r="E202" s="32">
        <v>452</v>
      </c>
      <c r="F202" s="33">
        <f t="shared" si="13"/>
        <v>1356</v>
      </c>
    </row>
    <row r="203" spans="1:6">
      <c r="A203" s="28">
        <v>84</v>
      </c>
      <c r="B203" s="29">
        <v>6</v>
      </c>
      <c r="C203" s="30" t="s">
        <v>46</v>
      </c>
      <c r="D203" s="31" t="s">
        <v>207</v>
      </c>
      <c r="E203" s="32">
        <v>452</v>
      </c>
      <c r="F203" s="33">
        <f t="shared" si="13"/>
        <v>2712</v>
      </c>
    </row>
    <row r="204" spans="1:6" ht="38.25">
      <c r="A204" s="28">
        <v>85</v>
      </c>
      <c r="B204" s="29">
        <v>1</v>
      </c>
      <c r="C204" s="30" t="s">
        <v>129</v>
      </c>
      <c r="D204" s="31" t="s">
        <v>208</v>
      </c>
      <c r="E204" s="32">
        <v>75</v>
      </c>
      <c r="F204" s="33">
        <f t="shared" si="13"/>
        <v>75</v>
      </c>
    </row>
    <row r="205" spans="1:6" ht="25.5">
      <c r="A205" s="28">
        <v>86</v>
      </c>
      <c r="B205" s="37">
        <f>1*1.5</f>
        <v>1.5</v>
      </c>
      <c r="C205" s="30" t="s">
        <v>195</v>
      </c>
      <c r="D205" s="31" t="s">
        <v>196</v>
      </c>
      <c r="E205" s="32">
        <v>2250</v>
      </c>
      <c r="F205" s="33">
        <f t="shared" si="13"/>
        <v>3375</v>
      </c>
    </row>
    <row r="206" spans="1:6" ht="25.5">
      <c r="A206" s="28">
        <v>87</v>
      </c>
      <c r="B206" s="29"/>
      <c r="C206" s="30"/>
      <c r="D206" s="31" t="s">
        <v>197</v>
      </c>
      <c r="E206" s="32"/>
      <c r="F206" s="33"/>
    </row>
    <row r="207" spans="1:6">
      <c r="A207" s="28" t="s">
        <v>36</v>
      </c>
      <c r="B207" s="29">
        <v>100</v>
      </c>
      <c r="C207" s="30" t="s">
        <v>46</v>
      </c>
      <c r="D207" s="31" t="s">
        <v>198</v>
      </c>
      <c r="E207" s="32">
        <v>10</v>
      </c>
      <c r="F207" s="33">
        <f>(B207*E207)</f>
        <v>1000</v>
      </c>
    </row>
    <row r="208" spans="1:6">
      <c r="A208" s="28"/>
      <c r="B208" s="29"/>
      <c r="C208" s="30"/>
      <c r="D208" s="40" t="s">
        <v>216</v>
      </c>
      <c r="E208" s="32"/>
      <c r="F208" s="33">
        <f>(B208*E208)</f>
        <v>0</v>
      </c>
    </row>
    <row r="209" spans="1:6" ht="204">
      <c r="A209" s="28">
        <v>88</v>
      </c>
      <c r="B209" s="29">
        <v>1</v>
      </c>
      <c r="C209" s="30" t="s">
        <v>181</v>
      </c>
      <c r="D209" s="31" t="s">
        <v>217</v>
      </c>
      <c r="E209" s="32">
        <v>100000</v>
      </c>
      <c r="F209" s="33">
        <f>(B209*E209)</f>
        <v>100000</v>
      </c>
    </row>
    <row r="210" spans="1:6" ht="38.25">
      <c r="A210" s="28">
        <v>89</v>
      </c>
      <c r="B210" s="29">
        <v>1</v>
      </c>
      <c r="C210" s="30" t="s">
        <v>129</v>
      </c>
      <c r="D210" s="31" t="s">
        <v>218</v>
      </c>
      <c r="E210" s="32">
        <f>7634+(7634*10%)</f>
        <v>8397.4</v>
      </c>
      <c r="F210" s="33">
        <f>(B210*E210)</f>
        <v>8397.4</v>
      </c>
    </row>
    <row r="211" spans="1:6" ht="102">
      <c r="A211" s="28">
        <v>90</v>
      </c>
      <c r="B211" s="29">
        <v>1</v>
      </c>
      <c r="C211" s="30" t="s">
        <v>178</v>
      </c>
      <c r="D211" s="31" t="s">
        <v>219</v>
      </c>
      <c r="E211" s="32">
        <v>30000</v>
      </c>
      <c r="F211" s="33">
        <f>(B211*E211)</f>
        <v>30000</v>
      </c>
    </row>
    <row r="212" spans="1:6">
      <c r="A212" s="28"/>
      <c r="B212" s="29"/>
      <c r="C212" s="30"/>
      <c r="D212" s="40" t="s">
        <v>220</v>
      </c>
      <c r="E212" s="32"/>
      <c r="F212" s="33"/>
    </row>
    <row r="213" spans="1:6" ht="127.5">
      <c r="A213" s="28">
        <v>91</v>
      </c>
      <c r="B213" s="29">
        <v>8</v>
      </c>
      <c r="C213" s="30" t="s">
        <v>46</v>
      </c>
      <c r="D213" s="31" t="s">
        <v>221</v>
      </c>
      <c r="E213" s="32">
        <v>10652</v>
      </c>
      <c r="F213" s="33">
        <f>(B213*E213)</f>
        <v>85216</v>
      </c>
    </row>
    <row r="214" spans="1:6" ht="127.5">
      <c r="A214" s="28">
        <v>92</v>
      </c>
      <c r="B214" s="29">
        <v>5</v>
      </c>
      <c r="C214" s="30" t="s">
        <v>46</v>
      </c>
      <c r="D214" s="31" t="s">
        <v>222</v>
      </c>
      <c r="E214" s="32">
        <v>3917</v>
      </c>
      <c r="F214" s="33">
        <f>(B214*E214)</f>
        <v>19585</v>
      </c>
    </row>
    <row r="215" spans="1:6" ht="25.5">
      <c r="A215" s="28">
        <v>93</v>
      </c>
      <c r="B215" s="29"/>
      <c r="C215" s="30"/>
      <c r="D215" s="31" t="s">
        <v>223</v>
      </c>
      <c r="E215" s="32"/>
      <c r="F215" s="33"/>
    </row>
    <row r="216" spans="1:6">
      <c r="A216" s="28" t="s">
        <v>36</v>
      </c>
      <c r="B216" s="29">
        <v>13</v>
      </c>
      <c r="C216" s="30" t="s">
        <v>46</v>
      </c>
      <c r="D216" s="35" t="s">
        <v>224</v>
      </c>
      <c r="E216" s="32">
        <v>390</v>
      </c>
      <c r="F216" s="33">
        <f>(B216*E216)</f>
        <v>5070</v>
      </c>
    </row>
    <row r="217" spans="1:6" ht="38.25">
      <c r="A217" s="28">
        <v>94</v>
      </c>
      <c r="B217" s="29"/>
      <c r="C217" s="30"/>
      <c r="D217" s="31" t="s">
        <v>225</v>
      </c>
      <c r="E217" s="32"/>
      <c r="F217" s="33"/>
    </row>
    <row r="218" spans="1:6">
      <c r="A218" s="28" t="s">
        <v>36</v>
      </c>
      <c r="B218" s="29">
        <v>15</v>
      </c>
      <c r="C218" s="30" t="s">
        <v>70</v>
      </c>
      <c r="D218" s="31" t="s">
        <v>226</v>
      </c>
      <c r="E218" s="32">
        <v>598</v>
      </c>
      <c r="F218" s="33">
        <f>(B218*E218)</f>
        <v>8970</v>
      </c>
    </row>
    <row r="219" spans="1:6" ht="51">
      <c r="A219" s="28">
        <v>95</v>
      </c>
      <c r="B219" s="29"/>
      <c r="C219" s="30"/>
      <c r="D219" s="31" t="s">
        <v>227</v>
      </c>
      <c r="E219" s="32"/>
      <c r="F219" s="33"/>
    </row>
    <row r="220" spans="1:6">
      <c r="A220" s="28" t="s">
        <v>36</v>
      </c>
      <c r="B220" s="29">
        <v>65</v>
      </c>
      <c r="C220" s="30" t="s">
        <v>70</v>
      </c>
      <c r="D220" s="31" t="s">
        <v>228</v>
      </c>
      <c r="E220" s="32">
        <v>483</v>
      </c>
      <c r="F220" s="33">
        <f>(B220*E220)</f>
        <v>31395</v>
      </c>
    </row>
    <row r="221" spans="1:6" ht="38.25">
      <c r="A221" s="28">
        <v>96</v>
      </c>
      <c r="B221" s="29"/>
      <c r="C221" s="30"/>
      <c r="D221" s="31" t="s">
        <v>229</v>
      </c>
      <c r="E221" s="32"/>
      <c r="F221" s="33"/>
    </row>
    <row r="222" spans="1:6">
      <c r="A222" s="28" t="s">
        <v>36</v>
      </c>
      <c r="B222" s="29">
        <v>150</v>
      </c>
      <c r="C222" s="30" t="s">
        <v>70</v>
      </c>
      <c r="D222" s="31" t="s">
        <v>228</v>
      </c>
      <c r="E222" s="32">
        <v>505</v>
      </c>
      <c r="F222" s="33">
        <f>(B222*E222)</f>
        <v>75750</v>
      </c>
    </row>
    <row r="223" spans="1:6" ht="25.5">
      <c r="A223" s="28">
        <v>97</v>
      </c>
      <c r="B223" s="29"/>
      <c r="C223" s="30"/>
      <c r="D223" s="31" t="s">
        <v>230</v>
      </c>
      <c r="E223" s="32"/>
      <c r="F223" s="33"/>
    </row>
    <row r="224" spans="1:6">
      <c r="A224" s="28" t="s">
        <v>36</v>
      </c>
      <c r="B224" s="29">
        <v>2000</v>
      </c>
      <c r="C224" s="30" t="s">
        <v>70</v>
      </c>
      <c r="D224" s="31" t="s">
        <v>231</v>
      </c>
      <c r="E224" s="32">
        <v>62</v>
      </c>
      <c r="F224" s="33">
        <f>(B224*E224)</f>
        <v>124000</v>
      </c>
    </row>
    <row r="225" spans="1:6">
      <c r="A225" s="28" t="s">
        <v>39</v>
      </c>
      <c r="B225" s="29">
        <v>150</v>
      </c>
      <c r="C225" s="30" t="s">
        <v>70</v>
      </c>
      <c r="D225" s="31" t="s">
        <v>232</v>
      </c>
      <c r="E225" s="32">
        <v>97</v>
      </c>
      <c r="F225" s="33">
        <f>(B225*E225)</f>
        <v>14550</v>
      </c>
    </row>
    <row r="226" spans="1:6" ht="25.5">
      <c r="A226" s="28">
        <v>98</v>
      </c>
      <c r="B226" s="29"/>
      <c r="C226" s="30"/>
      <c r="D226" s="31" t="s">
        <v>233</v>
      </c>
      <c r="E226" s="32"/>
      <c r="F226" s="33"/>
    </row>
    <row r="227" spans="1:6">
      <c r="A227" s="28" t="s">
        <v>36</v>
      </c>
      <c r="B227" s="29">
        <v>100</v>
      </c>
      <c r="C227" s="30" t="s">
        <v>46</v>
      </c>
      <c r="D227" s="31" t="s">
        <v>234</v>
      </c>
      <c r="E227" s="32">
        <v>18</v>
      </c>
      <c r="F227" s="33">
        <f>(B227*E227)</f>
        <v>1800</v>
      </c>
    </row>
    <row r="228" spans="1:6">
      <c r="A228" s="28" t="s">
        <v>39</v>
      </c>
      <c r="B228" s="29">
        <v>50</v>
      </c>
      <c r="C228" s="30" t="s">
        <v>46</v>
      </c>
      <c r="D228" s="31" t="s">
        <v>235</v>
      </c>
      <c r="E228" s="32">
        <v>22</v>
      </c>
      <c r="F228" s="33">
        <f>(B228*E228)</f>
        <v>1100</v>
      </c>
    </row>
    <row r="229" spans="1:6" ht="38.25">
      <c r="A229" s="28">
        <v>99</v>
      </c>
      <c r="B229" s="29"/>
      <c r="C229" s="30"/>
      <c r="D229" s="31" t="s">
        <v>236</v>
      </c>
      <c r="E229" s="32"/>
      <c r="F229" s="33"/>
    </row>
    <row r="230" spans="1:6">
      <c r="A230" s="28" t="s">
        <v>36</v>
      </c>
      <c r="B230" s="29">
        <v>2</v>
      </c>
      <c r="C230" s="30" t="s">
        <v>70</v>
      </c>
      <c r="D230" s="31" t="s">
        <v>228</v>
      </c>
      <c r="E230" s="32">
        <v>530</v>
      </c>
      <c r="F230" s="33">
        <f>(B230*E230)</f>
        <v>1060</v>
      </c>
    </row>
    <row r="231" spans="1:6">
      <c r="A231" s="28" t="s">
        <v>39</v>
      </c>
      <c r="B231" s="29">
        <v>2</v>
      </c>
      <c r="C231" s="30" t="s">
        <v>70</v>
      </c>
      <c r="D231" s="31" t="s">
        <v>237</v>
      </c>
      <c r="E231" s="32">
        <v>1009</v>
      </c>
      <c r="F231" s="33">
        <f>(B231*E231)</f>
        <v>2018</v>
      </c>
    </row>
    <row r="232" spans="1:6">
      <c r="A232" s="28"/>
      <c r="B232" s="29"/>
      <c r="C232" s="30"/>
      <c r="D232" s="40" t="s">
        <v>238</v>
      </c>
      <c r="E232" s="32"/>
      <c r="F232" s="33"/>
    </row>
    <row r="233" spans="1:6" ht="127.5">
      <c r="A233" s="28">
        <v>100</v>
      </c>
      <c r="B233" s="29">
        <v>1</v>
      </c>
      <c r="C233" s="30" t="s">
        <v>129</v>
      </c>
      <c r="D233" s="31" t="s">
        <v>239</v>
      </c>
      <c r="E233" s="32">
        <v>1800000</v>
      </c>
      <c r="F233" s="33">
        <f>(B233*E233)</f>
        <v>1800000</v>
      </c>
    </row>
    <row r="234" spans="1:6" ht="38.25">
      <c r="A234" s="28">
        <v>101</v>
      </c>
      <c r="B234" s="29">
        <v>10</v>
      </c>
      <c r="C234" s="30" t="s">
        <v>70</v>
      </c>
      <c r="D234" s="31" t="s">
        <v>240</v>
      </c>
      <c r="E234" s="32">
        <v>5000</v>
      </c>
      <c r="F234" s="33">
        <f>(B234*E234)</f>
        <v>50000</v>
      </c>
    </row>
    <row r="235" spans="1:6" ht="127.5">
      <c r="A235" s="28">
        <v>102</v>
      </c>
      <c r="B235" s="29">
        <v>3</v>
      </c>
      <c r="C235" s="30" t="s">
        <v>46</v>
      </c>
      <c r="D235" s="31" t="s">
        <v>241</v>
      </c>
      <c r="E235" s="32">
        <v>3917</v>
      </c>
      <c r="F235" s="33">
        <f>(B235*E235)</f>
        <v>11751</v>
      </c>
    </row>
    <row r="236" spans="1:6" ht="25.5">
      <c r="A236" s="28">
        <v>103</v>
      </c>
      <c r="B236" s="29"/>
      <c r="C236" s="30"/>
      <c r="D236" s="31" t="s">
        <v>223</v>
      </c>
      <c r="E236" s="32"/>
      <c r="F236" s="33"/>
    </row>
    <row r="237" spans="1:6">
      <c r="A237" s="28" t="s">
        <v>36</v>
      </c>
      <c r="B237" s="29">
        <v>3</v>
      </c>
      <c r="C237" s="30" t="s">
        <v>46</v>
      </c>
      <c r="D237" s="35" t="s">
        <v>242</v>
      </c>
      <c r="E237" s="32">
        <v>390</v>
      </c>
      <c r="F237" s="33">
        <f>(B237*E237)</f>
        <v>1170</v>
      </c>
    </row>
    <row r="238" spans="1:6" ht="38.25">
      <c r="A238" s="28">
        <v>104</v>
      </c>
      <c r="B238" s="29"/>
      <c r="C238" s="30"/>
      <c r="D238" s="31" t="s">
        <v>225</v>
      </c>
      <c r="E238" s="32"/>
      <c r="F238" s="33"/>
    </row>
    <row r="239" spans="1:6">
      <c r="A239" s="28" t="s">
        <v>36</v>
      </c>
      <c r="B239" s="29">
        <v>3</v>
      </c>
      <c r="C239" s="30" t="s">
        <v>70</v>
      </c>
      <c r="D239" s="31" t="s">
        <v>226</v>
      </c>
      <c r="E239" s="32">
        <v>598</v>
      </c>
      <c r="F239" s="33">
        <f>(B239*E239)</f>
        <v>1794</v>
      </c>
    </row>
    <row r="240" spans="1:6" ht="51">
      <c r="A240" s="28">
        <v>105</v>
      </c>
      <c r="B240" s="29"/>
      <c r="C240" s="30"/>
      <c r="D240" s="31" t="s">
        <v>227</v>
      </c>
      <c r="E240" s="32"/>
      <c r="F240" s="33"/>
    </row>
    <row r="241" spans="1:6">
      <c r="A241" s="28" t="s">
        <v>36</v>
      </c>
      <c r="B241" s="29">
        <v>15</v>
      </c>
      <c r="C241" s="30" t="s">
        <v>70</v>
      </c>
      <c r="D241" s="31" t="s">
        <v>228</v>
      </c>
      <c r="E241" s="32">
        <v>483</v>
      </c>
      <c r="F241" s="33">
        <f>(B241*E241)</f>
        <v>7245</v>
      </c>
    </row>
    <row r="242" spans="1:6" ht="38.25">
      <c r="A242" s="28">
        <v>106</v>
      </c>
      <c r="B242" s="29"/>
      <c r="C242" s="30"/>
      <c r="D242" s="31" t="s">
        <v>229</v>
      </c>
      <c r="E242" s="32"/>
      <c r="F242" s="33"/>
    </row>
    <row r="243" spans="1:6">
      <c r="A243" s="28" t="s">
        <v>36</v>
      </c>
      <c r="B243" s="29">
        <v>35</v>
      </c>
      <c r="C243" s="30" t="s">
        <v>70</v>
      </c>
      <c r="D243" s="31" t="s">
        <v>228</v>
      </c>
      <c r="E243" s="32">
        <v>505</v>
      </c>
      <c r="F243" s="33">
        <f>(B243*E243)</f>
        <v>17675</v>
      </c>
    </row>
    <row r="244" spans="1:6" ht="63.75">
      <c r="A244" s="28">
        <v>107</v>
      </c>
      <c r="B244" s="29"/>
      <c r="C244" s="30"/>
      <c r="D244" s="31" t="s">
        <v>243</v>
      </c>
      <c r="E244" s="32"/>
      <c r="F244" s="33"/>
    </row>
    <row r="245" spans="1:6">
      <c r="A245" s="28" t="s">
        <v>36</v>
      </c>
      <c r="B245" s="29">
        <v>1</v>
      </c>
      <c r="C245" s="30" t="s">
        <v>70</v>
      </c>
      <c r="D245" s="31" t="s">
        <v>228</v>
      </c>
      <c r="E245" s="32">
        <v>530</v>
      </c>
      <c r="F245" s="33">
        <f>(B245*E245)</f>
        <v>530</v>
      </c>
    </row>
    <row r="246" spans="1:6" ht="63.75">
      <c r="A246" s="28">
        <v>108</v>
      </c>
      <c r="B246" s="29"/>
      <c r="C246" s="30"/>
      <c r="D246" s="31" t="s">
        <v>244</v>
      </c>
      <c r="E246" s="32"/>
      <c r="F246" s="33"/>
    </row>
    <row r="247" spans="1:6">
      <c r="A247" s="28" t="s">
        <v>36</v>
      </c>
      <c r="B247" s="29">
        <v>1</v>
      </c>
      <c r="C247" s="30" t="s">
        <v>70</v>
      </c>
      <c r="D247" s="31" t="s">
        <v>228</v>
      </c>
      <c r="E247" s="32">
        <v>572</v>
      </c>
      <c r="F247" s="33">
        <f>(B247*E247)</f>
        <v>572</v>
      </c>
    </row>
    <row r="248" spans="1:6" ht="38.25">
      <c r="A248" s="28">
        <v>109</v>
      </c>
      <c r="B248" s="29"/>
      <c r="C248" s="30"/>
      <c r="D248" s="31" t="s">
        <v>236</v>
      </c>
      <c r="E248" s="32"/>
      <c r="F248" s="33"/>
    </row>
    <row r="249" spans="1:6">
      <c r="A249" s="28" t="s">
        <v>36</v>
      </c>
      <c r="B249" s="29">
        <v>1</v>
      </c>
      <c r="C249" s="30" t="s">
        <v>70</v>
      </c>
      <c r="D249" s="31" t="s">
        <v>228</v>
      </c>
      <c r="E249" s="32">
        <v>530</v>
      </c>
      <c r="F249" s="33">
        <f>(B249*E249)</f>
        <v>530</v>
      </c>
    </row>
    <row r="250" spans="1:6" ht="38.25">
      <c r="A250" s="28">
        <v>110</v>
      </c>
      <c r="B250" s="29">
        <v>1</v>
      </c>
      <c r="C250" s="30" t="s">
        <v>181</v>
      </c>
      <c r="D250" s="31" t="s">
        <v>245</v>
      </c>
      <c r="E250" s="32">
        <v>50000</v>
      </c>
      <c r="F250" s="33">
        <f>(B250*E250)</f>
        <v>50000</v>
      </c>
    </row>
    <row r="251" spans="1:6">
      <c r="A251" s="28"/>
      <c r="B251" s="29"/>
      <c r="C251" s="30"/>
      <c r="D251" s="40" t="s">
        <v>246</v>
      </c>
      <c r="E251" s="32"/>
      <c r="F251" s="33"/>
    </row>
    <row r="252" spans="1:6" ht="127.5">
      <c r="A252" s="28">
        <v>111</v>
      </c>
      <c r="B252" s="29">
        <v>1</v>
      </c>
      <c r="C252" s="30" t="s">
        <v>129</v>
      </c>
      <c r="D252" s="31" t="s">
        <v>247</v>
      </c>
      <c r="E252" s="32">
        <v>1125000</v>
      </c>
      <c r="F252" s="33">
        <f>(B252*E252)</f>
        <v>1125000</v>
      </c>
    </row>
    <row r="253" spans="1:6">
      <c r="A253" s="28"/>
      <c r="B253" s="29"/>
      <c r="C253" s="30"/>
      <c r="D253" s="40" t="s">
        <v>248</v>
      </c>
      <c r="E253" s="32"/>
      <c r="F253" s="33"/>
    </row>
    <row r="254" spans="1:6" ht="153">
      <c r="A254" s="28">
        <v>112</v>
      </c>
      <c r="B254" s="29"/>
      <c r="C254" s="30"/>
      <c r="D254" s="31" t="s">
        <v>249</v>
      </c>
      <c r="E254" s="32"/>
      <c r="F254" s="33"/>
    </row>
    <row r="255" spans="1:6">
      <c r="A255" s="28" t="s">
        <v>36</v>
      </c>
      <c r="B255" s="29">
        <v>12</v>
      </c>
      <c r="C255" s="30" t="s">
        <v>46</v>
      </c>
      <c r="D255" s="31" t="s">
        <v>250</v>
      </c>
      <c r="E255" s="32">
        <v>58000</v>
      </c>
      <c r="F255" s="33">
        <f t="shared" ref="F255:F263" si="14">(B255*E255)</f>
        <v>696000</v>
      </c>
    </row>
    <row r="256" spans="1:6">
      <c r="A256" s="28" t="s">
        <v>39</v>
      </c>
      <c r="B256" s="29">
        <v>8</v>
      </c>
      <c r="C256" s="30" t="s">
        <v>46</v>
      </c>
      <c r="D256" s="31" t="s">
        <v>251</v>
      </c>
      <c r="E256" s="32">
        <v>65000</v>
      </c>
      <c r="F256" s="33">
        <f t="shared" si="14"/>
        <v>520000</v>
      </c>
    </row>
    <row r="257" spans="1:15">
      <c r="A257" s="28" t="s">
        <v>49</v>
      </c>
      <c r="B257" s="29">
        <v>3</v>
      </c>
      <c r="C257" s="30" t="s">
        <v>46</v>
      </c>
      <c r="D257" s="31" t="s">
        <v>252</v>
      </c>
      <c r="E257" s="32">
        <v>72000</v>
      </c>
      <c r="F257" s="33">
        <f t="shared" si="14"/>
        <v>216000</v>
      </c>
    </row>
    <row r="258" spans="1:15" ht="63.75">
      <c r="A258" s="28">
        <v>113</v>
      </c>
      <c r="B258" s="30">
        <v>30</v>
      </c>
      <c r="C258" s="30" t="s">
        <v>70</v>
      </c>
      <c r="D258" s="31" t="s">
        <v>253</v>
      </c>
      <c r="E258" s="32">
        <v>1500</v>
      </c>
      <c r="F258" s="33">
        <f t="shared" si="14"/>
        <v>45000</v>
      </c>
    </row>
    <row r="259" spans="1:15" ht="76.5">
      <c r="A259" s="28">
        <v>114</v>
      </c>
      <c r="B259" s="30">
        <v>100</v>
      </c>
      <c r="C259" s="30" t="s">
        <v>254</v>
      </c>
      <c r="D259" s="31" t="s">
        <v>255</v>
      </c>
      <c r="E259" s="32">
        <v>100</v>
      </c>
      <c r="F259" s="33">
        <f t="shared" si="14"/>
        <v>10000</v>
      </c>
    </row>
    <row r="260" spans="1:15" ht="25.5">
      <c r="A260" s="28">
        <v>115</v>
      </c>
      <c r="B260" s="30">
        <v>5</v>
      </c>
      <c r="C260" s="30" t="s">
        <v>46</v>
      </c>
      <c r="D260" s="31" t="s">
        <v>256</v>
      </c>
      <c r="E260" s="32">
        <v>2324</v>
      </c>
      <c r="F260" s="33">
        <f t="shared" si="14"/>
        <v>11620</v>
      </c>
    </row>
    <row r="261" spans="1:15" ht="63.75">
      <c r="A261" s="28">
        <v>116</v>
      </c>
      <c r="B261" s="30">
        <v>5</v>
      </c>
      <c r="C261" s="30" t="s">
        <v>46</v>
      </c>
      <c r="D261" s="31" t="s">
        <v>257</v>
      </c>
      <c r="E261" s="32">
        <v>156</v>
      </c>
      <c r="F261" s="33">
        <f t="shared" si="14"/>
        <v>780</v>
      </c>
    </row>
    <row r="262" spans="1:15">
      <c r="A262" s="28">
        <v>117</v>
      </c>
      <c r="B262" s="30">
        <v>1</v>
      </c>
      <c r="C262" s="30" t="s">
        <v>129</v>
      </c>
      <c r="D262" s="31" t="s">
        <v>258</v>
      </c>
      <c r="E262" s="32">
        <v>1500</v>
      </c>
      <c r="F262" s="33">
        <f t="shared" si="14"/>
        <v>1500</v>
      </c>
    </row>
    <row r="263" spans="1:15" ht="25.5">
      <c r="A263" s="28">
        <v>118</v>
      </c>
      <c r="B263" s="30">
        <v>1</v>
      </c>
      <c r="C263" s="30" t="s">
        <v>129</v>
      </c>
      <c r="D263" s="31" t="s">
        <v>259</v>
      </c>
      <c r="E263" s="32">
        <v>200</v>
      </c>
      <c r="F263" s="33">
        <f t="shared" si="14"/>
        <v>200</v>
      </c>
    </row>
    <row r="264" spans="1:15">
      <c r="A264" s="28"/>
      <c r="B264" s="30"/>
      <c r="C264" s="30"/>
      <c r="D264" s="40" t="s">
        <v>260</v>
      </c>
      <c r="E264" s="32"/>
      <c r="F264" s="33"/>
    </row>
    <row r="265" spans="1:15" ht="242.25">
      <c r="A265" s="28">
        <v>119</v>
      </c>
      <c r="B265" s="30">
        <v>1</v>
      </c>
      <c r="C265" s="30" t="s">
        <v>181</v>
      </c>
      <c r="D265" s="31" t="s">
        <v>261</v>
      </c>
      <c r="E265" s="32">
        <v>1000000</v>
      </c>
      <c r="F265" s="33">
        <f>(B265*E265)</f>
        <v>1000000</v>
      </c>
    </row>
    <row r="266" spans="1:15">
      <c r="A266" s="28"/>
      <c r="B266" s="30"/>
      <c r="C266" s="30"/>
      <c r="D266" s="42" t="s">
        <v>262</v>
      </c>
      <c r="E266" s="43"/>
      <c r="F266" s="44">
        <f>SUM(F2:F265)</f>
        <v>12272656.132000001</v>
      </c>
      <c r="G266" s="45"/>
      <c r="H266" s="45"/>
      <c r="I266" s="45"/>
      <c r="J266" s="45"/>
      <c r="K266" s="45"/>
      <c r="L266" s="45"/>
      <c r="M266" s="45"/>
      <c r="N266" s="45"/>
    </row>
    <row r="267" spans="1:15">
      <c r="A267" s="28"/>
      <c r="B267" s="30"/>
      <c r="C267" s="30"/>
      <c r="D267" s="42" t="s">
        <v>263</v>
      </c>
      <c r="E267" s="43"/>
      <c r="F267" s="44">
        <f>ROUND(F266,0)</f>
        <v>12272656</v>
      </c>
      <c r="G267" s="45"/>
      <c r="H267" s="45"/>
      <c r="I267" s="45"/>
      <c r="J267" s="45"/>
      <c r="K267" s="45"/>
      <c r="L267" s="45"/>
      <c r="M267" s="45"/>
      <c r="N267" s="45"/>
    </row>
    <row r="268" spans="1:15">
      <c r="A268" s="1" t="s">
        <v>264</v>
      </c>
      <c r="B268" s="1"/>
      <c r="C268" s="1"/>
      <c r="D268" s="1"/>
      <c r="E268" s="1"/>
      <c r="F268" s="1"/>
      <c r="G268" s="45"/>
      <c r="H268" s="45"/>
      <c r="I268" s="45"/>
      <c r="J268" s="45"/>
      <c r="K268" s="45"/>
      <c r="L268" s="45"/>
      <c r="M268" s="45"/>
      <c r="N268" s="45"/>
      <c r="O268" s="45"/>
    </row>
    <row r="269" spans="1:15">
      <c r="D269" s="46"/>
      <c r="E269" s="46"/>
      <c r="F269" s="47"/>
      <c r="G269" s="46"/>
      <c r="H269" s="46"/>
      <c r="I269" s="46"/>
      <c r="J269" s="46"/>
      <c r="K269" s="46"/>
      <c r="L269" s="46"/>
      <c r="M269" s="46"/>
      <c r="N269" s="46"/>
      <c r="O269" s="46"/>
    </row>
    <row r="270" spans="1:15">
      <c r="D270" s="45"/>
      <c r="E270" s="45"/>
      <c r="F270" s="48"/>
      <c r="G270" s="45"/>
      <c r="H270" s="45"/>
      <c r="I270" s="45"/>
      <c r="J270" s="45"/>
      <c r="K270" s="45"/>
      <c r="L270" s="45"/>
      <c r="M270" s="45"/>
      <c r="N270" s="45"/>
      <c r="O270" s="45"/>
    </row>
    <row r="271" spans="1:15">
      <c r="F271" s="49"/>
    </row>
    <row r="272" spans="1:15">
      <c r="F272" s="49"/>
    </row>
    <row r="273" spans="1:15">
      <c r="F273" s="49"/>
    </row>
    <row r="274" spans="1:15">
      <c r="F274" s="49"/>
    </row>
    <row r="275" spans="1:15">
      <c r="F275" s="49"/>
    </row>
    <row r="276" spans="1:15">
      <c r="F276" s="49"/>
    </row>
    <row r="277" spans="1:15" s="22" customFormat="1">
      <c r="A277" s="20"/>
      <c r="B277" s="21"/>
      <c r="C277" s="21"/>
      <c r="E277" s="21"/>
      <c r="F277" s="49"/>
      <c r="H277" s="23"/>
      <c r="I277" s="23"/>
      <c r="J277" s="23"/>
      <c r="K277" s="23"/>
      <c r="L277" s="23"/>
      <c r="M277" s="23"/>
      <c r="N277" s="23"/>
      <c r="O277" s="23"/>
    </row>
    <row r="278" spans="1:15" s="22" customFormat="1">
      <c r="A278" s="20"/>
      <c r="B278" s="21"/>
      <c r="C278" s="21"/>
      <c r="E278" s="21"/>
      <c r="F278" s="49"/>
      <c r="H278" s="23"/>
      <c r="I278" s="23"/>
      <c r="J278" s="23"/>
      <c r="K278" s="23"/>
      <c r="L278" s="23"/>
      <c r="M278" s="23"/>
      <c r="N278" s="23"/>
      <c r="O278" s="23"/>
    </row>
    <row r="279" spans="1:15" s="22" customFormat="1">
      <c r="A279" s="20"/>
      <c r="B279" s="21"/>
      <c r="C279" s="21"/>
      <c r="E279" s="21"/>
      <c r="F279" s="49"/>
      <c r="H279" s="23"/>
      <c r="I279" s="23"/>
      <c r="J279" s="23"/>
      <c r="K279" s="23"/>
      <c r="L279" s="23"/>
      <c r="M279" s="23"/>
      <c r="N279" s="23"/>
      <c r="O279" s="23"/>
    </row>
    <row r="280" spans="1:15" s="22" customFormat="1">
      <c r="A280" s="20"/>
      <c r="B280" s="21"/>
      <c r="C280" s="21"/>
      <c r="E280" s="21"/>
      <c r="F280" s="49"/>
      <c r="H280" s="23"/>
      <c r="I280" s="23"/>
      <c r="J280" s="23"/>
      <c r="K280" s="23"/>
      <c r="L280" s="23"/>
      <c r="M280" s="23"/>
      <c r="N280" s="23"/>
      <c r="O280" s="23"/>
    </row>
    <row r="281" spans="1:15" s="22" customFormat="1">
      <c r="A281" s="20"/>
      <c r="B281" s="21"/>
      <c r="C281" s="21"/>
      <c r="E281" s="21"/>
      <c r="F281" s="49"/>
      <c r="H281" s="23"/>
      <c r="I281" s="23"/>
      <c r="J281" s="23"/>
      <c r="K281" s="23"/>
      <c r="L281" s="23"/>
      <c r="M281" s="23"/>
      <c r="N281" s="23"/>
      <c r="O281" s="23"/>
    </row>
    <row r="282" spans="1:15" s="22" customFormat="1">
      <c r="A282" s="20"/>
      <c r="B282" s="21"/>
      <c r="C282" s="21"/>
      <c r="E282" s="21"/>
      <c r="F282" s="49"/>
      <c r="H282" s="23"/>
      <c r="I282" s="23"/>
      <c r="J282" s="23"/>
      <c r="K282" s="23"/>
      <c r="L282" s="23"/>
      <c r="M282" s="23"/>
      <c r="N282" s="23"/>
      <c r="O282" s="23"/>
    </row>
    <row r="283" spans="1:15" s="22" customFormat="1">
      <c r="A283" s="20"/>
      <c r="B283" s="21"/>
      <c r="C283" s="21"/>
      <c r="E283" s="21"/>
      <c r="F283" s="49"/>
      <c r="H283" s="23"/>
      <c r="I283" s="23"/>
      <c r="J283" s="23"/>
      <c r="K283" s="23"/>
      <c r="L283" s="23"/>
      <c r="M283" s="23"/>
      <c r="N283" s="23"/>
      <c r="O283" s="23"/>
    </row>
    <row r="284" spans="1:15" s="22" customFormat="1">
      <c r="A284" s="20"/>
      <c r="B284" s="21"/>
      <c r="C284" s="21"/>
      <c r="E284" s="21"/>
      <c r="F284" s="49"/>
      <c r="H284" s="23"/>
      <c r="I284" s="23"/>
      <c r="J284" s="23"/>
      <c r="K284" s="23"/>
      <c r="L284" s="23"/>
      <c r="M284" s="23"/>
      <c r="N284" s="23"/>
      <c r="O284" s="23"/>
    </row>
    <row r="285" spans="1:15" s="22" customFormat="1">
      <c r="A285" s="20"/>
      <c r="B285" s="21"/>
      <c r="C285" s="21"/>
      <c r="E285" s="21"/>
      <c r="F285" s="49"/>
      <c r="H285" s="23"/>
      <c r="I285" s="23"/>
      <c r="J285" s="23"/>
      <c r="K285" s="23"/>
      <c r="L285" s="23"/>
      <c r="M285" s="23"/>
      <c r="N285" s="23"/>
      <c r="O285" s="23"/>
    </row>
    <row r="286" spans="1:15" s="22" customFormat="1">
      <c r="A286" s="20"/>
      <c r="B286" s="21"/>
      <c r="C286" s="21"/>
      <c r="E286" s="21"/>
      <c r="F286" s="49"/>
      <c r="H286" s="23"/>
      <c r="I286" s="23"/>
      <c r="J286" s="23"/>
      <c r="K286" s="23"/>
      <c r="L286" s="23"/>
      <c r="M286" s="23"/>
      <c r="N286" s="23"/>
      <c r="O286" s="23"/>
    </row>
    <row r="287" spans="1:15" s="22" customFormat="1">
      <c r="A287" s="20"/>
      <c r="B287" s="21"/>
      <c r="C287" s="21"/>
      <c r="E287" s="21"/>
      <c r="F287" s="49"/>
      <c r="H287" s="23"/>
      <c r="I287" s="23"/>
      <c r="J287" s="23"/>
      <c r="K287" s="23"/>
      <c r="L287" s="23"/>
      <c r="M287" s="23"/>
      <c r="N287" s="23"/>
      <c r="O287" s="23"/>
    </row>
    <row r="288" spans="1:15" s="22" customFormat="1">
      <c r="A288" s="20"/>
      <c r="B288" s="21"/>
      <c r="C288" s="21"/>
      <c r="E288" s="21"/>
      <c r="F288" s="49"/>
      <c r="H288" s="23"/>
      <c r="I288" s="23"/>
      <c r="J288" s="23"/>
      <c r="K288" s="23"/>
      <c r="L288" s="23"/>
      <c r="M288" s="23"/>
      <c r="N288" s="23"/>
      <c r="O288" s="23"/>
    </row>
    <row r="289" spans="1:15" s="22" customFormat="1">
      <c r="A289" s="20"/>
      <c r="B289" s="21"/>
      <c r="C289" s="21"/>
      <c r="E289" s="21"/>
      <c r="F289" s="49"/>
      <c r="H289" s="23"/>
      <c r="I289" s="23"/>
      <c r="J289" s="23"/>
      <c r="K289" s="23"/>
      <c r="L289" s="23"/>
      <c r="M289" s="23"/>
      <c r="N289" s="23"/>
      <c r="O289" s="23"/>
    </row>
    <row r="290" spans="1:15" s="22" customFormat="1">
      <c r="A290" s="20"/>
      <c r="B290" s="21"/>
      <c r="C290" s="21"/>
      <c r="E290" s="21"/>
      <c r="F290" s="49"/>
      <c r="H290" s="23"/>
      <c r="I290" s="23"/>
      <c r="J290" s="23"/>
      <c r="K290" s="23"/>
      <c r="L290" s="23"/>
      <c r="M290" s="23"/>
      <c r="N290" s="23"/>
      <c r="O290" s="23"/>
    </row>
    <row r="291" spans="1:15" s="22" customFormat="1">
      <c r="A291" s="20"/>
      <c r="B291" s="21"/>
      <c r="C291" s="21"/>
      <c r="E291" s="21"/>
      <c r="F291" s="49"/>
      <c r="H291" s="23"/>
      <c r="I291" s="23"/>
      <c r="J291" s="23"/>
      <c r="K291" s="23"/>
      <c r="L291" s="23"/>
      <c r="M291" s="23"/>
      <c r="N291" s="23"/>
      <c r="O291" s="23"/>
    </row>
    <row r="292" spans="1:15" s="22" customFormat="1">
      <c r="A292" s="20"/>
      <c r="B292" s="21"/>
      <c r="C292" s="21"/>
      <c r="E292" s="21"/>
      <c r="F292" s="49"/>
      <c r="H292" s="23"/>
      <c r="I292" s="23"/>
      <c r="J292" s="23"/>
      <c r="K292" s="23"/>
      <c r="L292" s="23"/>
      <c r="M292" s="23"/>
      <c r="N292" s="23"/>
      <c r="O292" s="23"/>
    </row>
  </sheetData>
  <mergeCells count="1">
    <mergeCell ref="A268:F268"/>
  </mergeCells>
  <pageMargins left="0.70833333333333304" right="0.70833333333333304" top="0.74791666666666701" bottom="0.74861111111111101" header="0.31527777777777799" footer="0.31527777777777799"/>
  <pageSetup paperSize="9" firstPageNumber="0" orientation="landscape" horizontalDpi="300" verticalDpi="300"/>
  <headerFooter>
    <oddHeader>&amp;C&amp;"Bookman Old Style,Bold"&amp;10Estimate for Electrification of Laptop and Server manufacturing facility at Keltron Communication Complex, Thiruvananthapuram.</oddHeader>
    <oddFooter>&amp;C&amp;P</oddFooter>
  </headerFooter>
</worksheet>
</file>

<file path=xl/worksheets/sheet3.xml><?xml version="1.0" encoding="utf-8"?>
<worksheet xmlns="http://schemas.openxmlformats.org/spreadsheetml/2006/main" xmlns:r="http://schemas.openxmlformats.org/officeDocument/2006/relationships">
  <dimension ref="B2:C83"/>
  <sheetViews>
    <sheetView workbookViewId="0">
      <selection activeCell="B2" sqref="B2"/>
    </sheetView>
  </sheetViews>
  <sheetFormatPr defaultColWidth="8.5703125" defaultRowHeight="15"/>
  <cols>
    <col min="2" max="2" width="25" customWidth="1"/>
    <col min="3" max="3" width="74" customWidth="1"/>
  </cols>
  <sheetData>
    <row r="2" spans="2:3">
      <c r="B2" s="50" t="s">
        <v>265</v>
      </c>
    </row>
    <row r="3" spans="2:3">
      <c r="B3" t="s">
        <v>266</v>
      </c>
      <c r="C3" t="s">
        <v>267</v>
      </c>
    </row>
    <row r="4" spans="2:3">
      <c r="B4" t="s">
        <v>268</v>
      </c>
      <c r="C4" t="s">
        <v>269</v>
      </c>
    </row>
    <row r="6" spans="2:3">
      <c r="B6" t="s">
        <v>270</v>
      </c>
      <c r="C6" t="s">
        <v>271</v>
      </c>
    </row>
    <row r="7" spans="2:3">
      <c r="B7" t="s">
        <v>272</v>
      </c>
      <c r="C7" t="s">
        <v>273</v>
      </c>
    </row>
    <row r="9" spans="2:3">
      <c r="B9" t="s">
        <v>274</v>
      </c>
      <c r="C9" t="s">
        <v>275</v>
      </c>
    </row>
    <row r="10" spans="2:3">
      <c r="B10" t="s">
        <v>276</v>
      </c>
      <c r="C10" t="s">
        <v>277</v>
      </c>
    </row>
    <row r="12" spans="2:3">
      <c r="B12" s="50" t="s">
        <v>278</v>
      </c>
      <c r="C12" t="s">
        <v>279</v>
      </c>
    </row>
    <row r="13" spans="2:3">
      <c r="B13" t="s">
        <v>280</v>
      </c>
      <c r="C13" t="s">
        <v>277</v>
      </c>
    </row>
    <row r="14" spans="2:3">
      <c r="B14" t="s">
        <v>281</v>
      </c>
      <c r="C14" t="s">
        <v>282</v>
      </c>
    </row>
    <row r="15" spans="2:3">
      <c r="B15" t="s">
        <v>283</v>
      </c>
      <c r="C15" t="s">
        <v>284</v>
      </c>
    </row>
    <row r="17" spans="2:3">
      <c r="B17" t="s">
        <v>285</v>
      </c>
      <c r="C17" t="s">
        <v>286</v>
      </c>
    </row>
    <row r="18" spans="2:3">
      <c r="B18" t="s">
        <v>287</v>
      </c>
      <c r="C18" t="s">
        <v>288</v>
      </c>
    </row>
    <row r="19" spans="2:3">
      <c r="B19" t="s">
        <v>289</v>
      </c>
      <c r="C19" t="s">
        <v>290</v>
      </c>
    </row>
    <row r="20" spans="2:3">
      <c r="B20" t="s">
        <v>291</v>
      </c>
      <c r="C20" t="s">
        <v>288</v>
      </c>
    </row>
    <row r="22" spans="2:3">
      <c r="B22" t="s">
        <v>292</v>
      </c>
      <c r="C22" t="s">
        <v>290</v>
      </c>
    </row>
    <row r="23" spans="2:3">
      <c r="C23" t="s">
        <v>293</v>
      </c>
    </row>
    <row r="24" spans="2:3">
      <c r="C24" t="s">
        <v>294</v>
      </c>
    </row>
    <row r="25" spans="2:3">
      <c r="C25" t="s">
        <v>295</v>
      </c>
    </row>
    <row r="26" spans="2:3">
      <c r="C26" t="s">
        <v>296</v>
      </c>
    </row>
    <row r="27" spans="2:3">
      <c r="C27" t="s">
        <v>297</v>
      </c>
    </row>
    <row r="28" spans="2:3">
      <c r="C28" t="s">
        <v>297</v>
      </c>
    </row>
    <row r="30" spans="2:3">
      <c r="B30" t="s">
        <v>298</v>
      </c>
      <c r="C30" t="s">
        <v>299</v>
      </c>
    </row>
    <row r="31" spans="2:3">
      <c r="C31" t="s">
        <v>300</v>
      </c>
    </row>
    <row r="32" spans="2:3">
      <c r="C32" t="s">
        <v>301</v>
      </c>
    </row>
    <row r="34" spans="2:3">
      <c r="B34" s="50" t="s">
        <v>302</v>
      </c>
      <c r="C34" t="s">
        <v>303</v>
      </c>
    </row>
    <row r="35" spans="2:3">
      <c r="B35" t="s">
        <v>280</v>
      </c>
      <c r="C35" t="s">
        <v>304</v>
      </c>
    </row>
    <row r="36" spans="2:3">
      <c r="B36" t="s">
        <v>305</v>
      </c>
      <c r="C36" t="s">
        <v>306</v>
      </c>
    </row>
    <row r="38" spans="2:3">
      <c r="B38" t="s">
        <v>289</v>
      </c>
      <c r="C38" t="s">
        <v>307</v>
      </c>
    </row>
    <row r="39" spans="2:3">
      <c r="B39" t="s">
        <v>291</v>
      </c>
      <c r="C39" t="s">
        <v>286</v>
      </c>
    </row>
    <row r="41" spans="2:3">
      <c r="B41" t="s">
        <v>292</v>
      </c>
      <c r="C41" t="s">
        <v>290</v>
      </c>
    </row>
    <row r="42" spans="2:3">
      <c r="C42" t="s">
        <v>308</v>
      </c>
    </row>
    <row r="43" spans="2:3">
      <c r="C43" t="s">
        <v>309</v>
      </c>
    </row>
    <row r="44" spans="2:3">
      <c r="C44" t="s">
        <v>309</v>
      </c>
    </row>
    <row r="45" spans="2:3">
      <c r="C45" t="s">
        <v>310</v>
      </c>
    </row>
    <row r="46" spans="2:3">
      <c r="C46" t="s">
        <v>311</v>
      </c>
    </row>
    <row r="47" spans="2:3">
      <c r="C47" t="s">
        <v>311</v>
      </c>
    </row>
    <row r="49" spans="2:3">
      <c r="B49" t="s">
        <v>298</v>
      </c>
      <c r="C49" t="s">
        <v>312</v>
      </c>
    </row>
    <row r="50" spans="2:3">
      <c r="C50" t="s">
        <v>313</v>
      </c>
    </row>
    <row r="51" spans="2:3">
      <c r="C51" t="s">
        <v>314</v>
      </c>
    </row>
    <row r="53" spans="2:3">
      <c r="B53" s="50" t="s">
        <v>315</v>
      </c>
      <c r="C53" t="s">
        <v>303</v>
      </c>
    </row>
    <row r="54" spans="2:3">
      <c r="B54" t="s">
        <v>280</v>
      </c>
      <c r="C54" t="s">
        <v>304</v>
      </c>
    </row>
    <row r="55" spans="2:3">
      <c r="B55" t="s">
        <v>305</v>
      </c>
      <c r="C55" t="s">
        <v>306</v>
      </c>
    </row>
    <row r="58" spans="2:3">
      <c r="B58" t="s">
        <v>289</v>
      </c>
      <c r="C58" t="s">
        <v>307</v>
      </c>
    </row>
    <row r="59" spans="2:3">
      <c r="B59" t="s">
        <v>291</v>
      </c>
      <c r="C59" t="s">
        <v>286</v>
      </c>
    </row>
    <row r="61" spans="2:3">
      <c r="B61" t="s">
        <v>292</v>
      </c>
      <c r="C61" t="s">
        <v>290</v>
      </c>
    </row>
    <row r="62" spans="2:3">
      <c r="C62" t="s">
        <v>316</v>
      </c>
    </row>
    <row r="63" spans="2:3">
      <c r="C63" t="s">
        <v>309</v>
      </c>
    </row>
    <row r="64" spans="2:3">
      <c r="C64" t="s">
        <v>309</v>
      </c>
    </row>
    <row r="65" spans="2:3">
      <c r="C65" t="s">
        <v>317</v>
      </c>
    </row>
    <row r="66" spans="2:3">
      <c r="C66" t="s">
        <v>311</v>
      </c>
    </row>
    <row r="67" spans="2:3">
      <c r="C67" t="s">
        <v>311</v>
      </c>
    </row>
    <row r="69" spans="2:3">
      <c r="B69" t="s">
        <v>298</v>
      </c>
      <c r="C69" t="s">
        <v>312</v>
      </c>
    </row>
    <row r="70" spans="2:3">
      <c r="C70" t="s">
        <v>313</v>
      </c>
    </row>
    <row r="71" spans="2:3">
      <c r="C71" t="s">
        <v>314</v>
      </c>
    </row>
    <row r="73" spans="2:3">
      <c r="B73" s="50" t="s">
        <v>318</v>
      </c>
      <c r="C73" t="s">
        <v>319</v>
      </c>
    </row>
    <row r="74" spans="2:3">
      <c r="B74" t="s">
        <v>280</v>
      </c>
      <c r="C74" t="s">
        <v>304</v>
      </c>
    </row>
    <row r="75" spans="2:3">
      <c r="B75" t="s">
        <v>305</v>
      </c>
      <c r="C75" t="s">
        <v>306</v>
      </c>
    </row>
    <row r="77" spans="2:3">
      <c r="B77" t="s">
        <v>292</v>
      </c>
      <c r="C77" t="s">
        <v>290</v>
      </c>
    </row>
    <row r="78" spans="2:3">
      <c r="C78" t="s">
        <v>320</v>
      </c>
    </row>
    <row r="79" spans="2:3">
      <c r="C79" t="s">
        <v>320</v>
      </c>
    </row>
    <row r="80" spans="2:3">
      <c r="C80" t="s">
        <v>320</v>
      </c>
    </row>
    <row r="81" spans="3:3">
      <c r="C81" t="s">
        <v>320</v>
      </c>
    </row>
    <row r="82" spans="3:3">
      <c r="C82" t="s">
        <v>320</v>
      </c>
    </row>
    <row r="83" spans="3:3">
      <c r="C83" t="s">
        <v>320</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dimension ref="A1:G93"/>
  <sheetViews>
    <sheetView tabSelected="1" zoomScale="73" zoomScaleNormal="73" workbookViewId="0">
      <selection activeCell="S6" sqref="S6"/>
    </sheetView>
  </sheetViews>
  <sheetFormatPr defaultColWidth="8.5703125" defaultRowHeight="15"/>
  <cols>
    <col min="1" max="1" width="8" style="51" customWidth="1"/>
    <col min="2" max="2" width="53.5703125" customWidth="1"/>
    <col min="3" max="3" width="11" style="51" customWidth="1"/>
    <col min="4" max="4" width="8.42578125" style="51" customWidth="1"/>
    <col min="5" max="5" width="14.42578125" style="51" customWidth="1"/>
    <col min="6" max="6" width="32.140625" style="51" customWidth="1"/>
    <col min="7" max="7" width="20.7109375" style="51" customWidth="1"/>
  </cols>
  <sheetData>
    <row r="1" spans="1:7" ht="26.25" customHeight="1">
      <c r="A1" s="55" t="s">
        <v>321</v>
      </c>
      <c r="B1" s="55"/>
      <c r="C1" s="55"/>
      <c r="D1" s="55"/>
      <c r="E1" s="55"/>
      <c r="F1" s="55"/>
      <c r="G1" s="55"/>
    </row>
    <row r="2" spans="1:7" ht="30" customHeight="1">
      <c r="A2" s="55" t="s">
        <v>322</v>
      </c>
      <c r="B2" s="55"/>
      <c r="C2" s="55"/>
      <c r="D2" s="55"/>
      <c r="E2" s="55"/>
      <c r="F2" s="55"/>
      <c r="G2" s="55"/>
    </row>
    <row r="3" spans="1:7" ht="55.5" customHeight="1">
      <c r="A3" s="55" t="s">
        <v>323</v>
      </c>
      <c r="B3" s="55"/>
      <c r="C3" s="55"/>
      <c r="D3" s="55"/>
      <c r="E3" s="55"/>
      <c r="F3" s="55"/>
      <c r="G3" s="55"/>
    </row>
    <row r="4" spans="1:7" ht="31.5">
      <c r="A4" s="56" t="s">
        <v>324</v>
      </c>
      <c r="B4" s="57" t="s">
        <v>32</v>
      </c>
      <c r="C4" s="57" t="s">
        <v>30</v>
      </c>
      <c r="D4" s="57" t="s">
        <v>31</v>
      </c>
      <c r="E4" s="56" t="s">
        <v>325</v>
      </c>
      <c r="F4" s="56" t="s">
        <v>326</v>
      </c>
      <c r="G4" s="57" t="s">
        <v>34</v>
      </c>
    </row>
    <row r="5" spans="1:7" ht="21.75" customHeight="1">
      <c r="A5" s="55" t="s">
        <v>327</v>
      </c>
      <c r="B5" s="55"/>
      <c r="C5" s="55"/>
      <c r="D5" s="55"/>
      <c r="E5" s="55"/>
      <c r="F5" s="55"/>
      <c r="G5" s="55"/>
    </row>
    <row r="6" spans="1:7" ht="409.6" customHeight="1">
      <c r="A6" s="56" t="s">
        <v>328</v>
      </c>
      <c r="B6" s="58" t="s">
        <v>329</v>
      </c>
      <c r="C6" s="59">
        <v>42</v>
      </c>
      <c r="D6" s="59" t="s">
        <v>330</v>
      </c>
      <c r="E6" s="60">
        <v>1049.25</v>
      </c>
      <c r="F6" s="60" t="s">
        <v>331</v>
      </c>
      <c r="G6" s="60">
        <f t="shared" ref="G6:G37" si="0">(C6*E6)</f>
        <v>44068.5</v>
      </c>
    </row>
    <row r="7" spans="1:7" ht="392.25" customHeight="1">
      <c r="A7" s="56" t="s">
        <v>332</v>
      </c>
      <c r="B7" s="61" t="s">
        <v>333</v>
      </c>
      <c r="C7" s="59">
        <v>15</v>
      </c>
      <c r="D7" s="59" t="s">
        <v>330</v>
      </c>
      <c r="E7" s="60">
        <v>1030.27</v>
      </c>
      <c r="F7" s="60" t="s">
        <v>334</v>
      </c>
      <c r="G7" s="60">
        <f t="shared" si="0"/>
        <v>15454.05</v>
      </c>
    </row>
    <row r="8" spans="1:7" ht="409.6" customHeight="1">
      <c r="A8" s="56" t="s">
        <v>335</v>
      </c>
      <c r="B8" s="61" t="s">
        <v>336</v>
      </c>
      <c r="C8" s="59">
        <v>3</v>
      </c>
      <c r="D8" s="59" t="s">
        <v>337</v>
      </c>
      <c r="E8" s="62">
        <v>466.43</v>
      </c>
      <c r="F8" s="60" t="s">
        <v>338</v>
      </c>
      <c r="G8" s="60">
        <f t="shared" si="0"/>
        <v>1399.29</v>
      </c>
    </row>
    <row r="9" spans="1:7" ht="147.75" customHeight="1">
      <c r="A9" s="56" t="s">
        <v>339</v>
      </c>
      <c r="B9" s="61" t="s">
        <v>340</v>
      </c>
      <c r="C9" s="59">
        <v>3</v>
      </c>
      <c r="D9" s="59" t="s">
        <v>341</v>
      </c>
      <c r="E9" s="60">
        <v>2193.1799999999998</v>
      </c>
      <c r="F9" s="60" t="s">
        <v>342</v>
      </c>
      <c r="G9" s="60">
        <f t="shared" si="0"/>
        <v>6579.5399999999991</v>
      </c>
    </row>
    <row r="10" spans="1:7" ht="24.6" customHeight="1">
      <c r="A10" s="56"/>
      <c r="B10" s="55" t="s">
        <v>343</v>
      </c>
      <c r="C10" s="55"/>
      <c r="D10" s="55"/>
      <c r="E10" s="55"/>
      <c r="F10" s="55"/>
      <c r="G10" s="55">
        <f t="shared" si="0"/>
        <v>0</v>
      </c>
    </row>
    <row r="11" spans="1:7" ht="85.5" customHeight="1">
      <c r="A11" s="56" t="s">
        <v>328</v>
      </c>
      <c r="B11" s="61" t="s">
        <v>344</v>
      </c>
      <c r="C11" s="59">
        <v>12</v>
      </c>
      <c r="D11" s="59" t="s">
        <v>337</v>
      </c>
      <c r="E11" s="60">
        <v>431.18</v>
      </c>
      <c r="F11" s="60" t="s">
        <v>345</v>
      </c>
      <c r="G11" s="60">
        <f t="shared" si="0"/>
        <v>5174.16</v>
      </c>
    </row>
    <row r="12" spans="1:7" ht="132.75" customHeight="1">
      <c r="A12" s="56" t="s">
        <v>332</v>
      </c>
      <c r="B12" s="61" t="s">
        <v>346</v>
      </c>
      <c r="C12" s="59">
        <v>3</v>
      </c>
      <c r="D12" s="59" t="s">
        <v>337</v>
      </c>
      <c r="E12" s="60">
        <v>692.86</v>
      </c>
      <c r="F12" s="60" t="s">
        <v>347</v>
      </c>
      <c r="G12" s="60">
        <f t="shared" si="0"/>
        <v>2078.58</v>
      </c>
    </row>
    <row r="13" spans="1:7" ht="111.75" customHeight="1">
      <c r="A13" s="56" t="s">
        <v>335</v>
      </c>
      <c r="B13" s="61" t="s">
        <v>348</v>
      </c>
      <c r="C13" s="59">
        <v>6</v>
      </c>
      <c r="D13" s="59" t="s">
        <v>337</v>
      </c>
      <c r="E13" s="60">
        <v>760.66</v>
      </c>
      <c r="F13" s="60" t="s">
        <v>349</v>
      </c>
      <c r="G13" s="60">
        <f t="shared" si="0"/>
        <v>4563.96</v>
      </c>
    </row>
    <row r="14" spans="1:7" ht="95.25" customHeight="1">
      <c r="A14" s="56" t="s">
        <v>339</v>
      </c>
      <c r="B14" s="61" t="s">
        <v>350</v>
      </c>
      <c r="C14" s="59">
        <v>3</v>
      </c>
      <c r="D14" s="59" t="s">
        <v>337</v>
      </c>
      <c r="E14" s="60">
        <v>317.27999999999997</v>
      </c>
      <c r="F14" s="63" t="s">
        <v>351</v>
      </c>
      <c r="G14" s="60">
        <f t="shared" si="0"/>
        <v>951.83999999999992</v>
      </c>
    </row>
    <row r="15" spans="1:7" ht="89.25" customHeight="1">
      <c r="A15" s="56" t="s">
        <v>352</v>
      </c>
      <c r="B15" s="61" t="s">
        <v>353</v>
      </c>
      <c r="C15" s="59">
        <v>3</v>
      </c>
      <c r="D15" s="59" t="s">
        <v>337</v>
      </c>
      <c r="E15" s="60">
        <v>395.92</v>
      </c>
      <c r="F15" s="60" t="s">
        <v>354</v>
      </c>
      <c r="G15" s="60">
        <f t="shared" si="0"/>
        <v>1187.76</v>
      </c>
    </row>
    <row r="16" spans="1:7" ht="92.25" customHeight="1">
      <c r="A16" s="56" t="s">
        <v>355</v>
      </c>
      <c r="B16" s="61" t="s">
        <v>356</v>
      </c>
      <c r="C16" s="59">
        <v>9</v>
      </c>
      <c r="D16" s="59" t="s">
        <v>337</v>
      </c>
      <c r="E16" s="60">
        <v>207.45</v>
      </c>
      <c r="F16" s="60" t="s">
        <v>357</v>
      </c>
      <c r="G16" s="60">
        <f t="shared" si="0"/>
        <v>1867.05</v>
      </c>
    </row>
    <row r="17" spans="1:7" ht="106.5" customHeight="1">
      <c r="A17" s="56" t="s">
        <v>358</v>
      </c>
      <c r="B17" s="61" t="s">
        <v>359</v>
      </c>
      <c r="C17" s="59">
        <v>9</v>
      </c>
      <c r="D17" s="59" t="s">
        <v>337</v>
      </c>
      <c r="E17" s="60">
        <v>155.93</v>
      </c>
      <c r="F17" s="60" t="s">
        <v>360</v>
      </c>
      <c r="G17" s="60">
        <f t="shared" si="0"/>
        <v>1403.3700000000001</v>
      </c>
    </row>
    <row r="18" spans="1:7" ht="70.5" customHeight="1">
      <c r="A18" s="56" t="s">
        <v>361</v>
      </c>
      <c r="B18" s="61" t="s">
        <v>362</v>
      </c>
      <c r="C18" s="59">
        <v>18</v>
      </c>
      <c r="D18" s="59" t="s">
        <v>337</v>
      </c>
      <c r="E18" s="60">
        <v>107.12</v>
      </c>
      <c r="F18" s="60" t="s">
        <v>363</v>
      </c>
      <c r="G18" s="60">
        <f t="shared" si="0"/>
        <v>1928.16</v>
      </c>
    </row>
    <row r="19" spans="1:7" ht="177.75" customHeight="1">
      <c r="A19" s="56" t="s">
        <v>364</v>
      </c>
      <c r="B19" s="61" t="s">
        <v>365</v>
      </c>
      <c r="C19" s="59">
        <v>15.6</v>
      </c>
      <c r="D19" s="59" t="s">
        <v>366</v>
      </c>
      <c r="E19" s="60">
        <v>586.16</v>
      </c>
      <c r="F19" s="60" t="s">
        <v>367</v>
      </c>
      <c r="G19" s="60">
        <f t="shared" si="0"/>
        <v>9144.0959999999995</v>
      </c>
    </row>
    <row r="20" spans="1:7" ht="214.5" customHeight="1">
      <c r="A20" s="56" t="s">
        <v>368</v>
      </c>
      <c r="B20" s="61" t="s">
        <v>369</v>
      </c>
      <c r="C20" s="59">
        <v>18</v>
      </c>
      <c r="D20" s="59" t="s">
        <v>337</v>
      </c>
      <c r="E20" s="60">
        <v>1254.23</v>
      </c>
      <c r="F20" s="60" t="s">
        <v>370</v>
      </c>
      <c r="G20" s="60">
        <f t="shared" si="0"/>
        <v>22576.14</v>
      </c>
    </row>
    <row r="21" spans="1:7" ht="86.25" customHeight="1">
      <c r="A21" s="56" t="s">
        <v>371</v>
      </c>
      <c r="B21" s="61" t="s">
        <v>372</v>
      </c>
      <c r="C21" s="59">
        <v>3</v>
      </c>
      <c r="D21" s="59" t="s">
        <v>337</v>
      </c>
      <c r="E21" s="60">
        <v>175.29</v>
      </c>
      <c r="F21" s="60" t="s">
        <v>373</v>
      </c>
      <c r="G21" s="60">
        <f t="shared" si="0"/>
        <v>525.87</v>
      </c>
    </row>
    <row r="22" spans="1:7" ht="99" customHeight="1">
      <c r="A22" s="56" t="s">
        <v>374</v>
      </c>
      <c r="B22" s="61" t="s">
        <v>375</v>
      </c>
      <c r="C22" s="59">
        <v>12</v>
      </c>
      <c r="D22" s="59" t="s">
        <v>337</v>
      </c>
      <c r="E22" s="60">
        <v>475.96</v>
      </c>
      <c r="F22" s="60" t="s">
        <v>376</v>
      </c>
      <c r="G22" s="60">
        <f t="shared" si="0"/>
        <v>5711.5199999999995</v>
      </c>
    </row>
    <row r="23" spans="1:7" ht="79.5" customHeight="1">
      <c r="A23" s="56" t="s">
        <v>377</v>
      </c>
      <c r="B23" s="61" t="s">
        <v>378</v>
      </c>
      <c r="C23" s="59">
        <v>18</v>
      </c>
      <c r="D23" s="59" t="s">
        <v>337</v>
      </c>
      <c r="E23" s="60">
        <v>105</v>
      </c>
      <c r="F23" s="60" t="s">
        <v>379</v>
      </c>
      <c r="G23" s="60">
        <f t="shared" si="0"/>
        <v>1890</v>
      </c>
    </row>
    <row r="24" spans="1:7" ht="276" customHeight="1">
      <c r="A24" s="56" t="s">
        <v>380</v>
      </c>
      <c r="B24" s="61" t="s">
        <v>381</v>
      </c>
      <c r="C24" s="59">
        <v>8</v>
      </c>
      <c r="D24" s="59" t="s">
        <v>337</v>
      </c>
      <c r="E24" s="60">
        <v>4529.96</v>
      </c>
      <c r="F24" s="60" t="s">
        <v>382</v>
      </c>
      <c r="G24" s="60">
        <f t="shared" si="0"/>
        <v>36239.68</v>
      </c>
    </row>
    <row r="25" spans="1:7" ht="150" customHeight="1">
      <c r="A25" s="56" t="s">
        <v>383</v>
      </c>
      <c r="B25" s="61" t="s">
        <v>384</v>
      </c>
      <c r="C25" s="59">
        <v>3</v>
      </c>
      <c r="D25" s="59" t="s">
        <v>337</v>
      </c>
      <c r="E25" s="60">
        <v>1673</v>
      </c>
      <c r="F25" s="60" t="s">
        <v>385</v>
      </c>
      <c r="G25" s="60">
        <f t="shared" si="0"/>
        <v>5019</v>
      </c>
    </row>
    <row r="26" spans="1:7" ht="93" customHeight="1">
      <c r="A26" s="56" t="s">
        <v>386</v>
      </c>
      <c r="B26" s="61" t="s">
        <v>387</v>
      </c>
      <c r="C26" s="59">
        <v>5</v>
      </c>
      <c r="D26" s="59" t="s">
        <v>366</v>
      </c>
      <c r="E26" s="60">
        <v>44.2</v>
      </c>
      <c r="F26" s="60" t="s">
        <v>388</v>
      </c>
      <c r="G26" s="60">
        <f t="shared" si="0"/>
        <v>221</v>
      </c>
    </row>
    <row r="27" spans="1:7" ht="98.25" customHeight="1">
      <c r="A27" s="56" t="s">
        <v>389</v>
      </c>
      <c r="B27" s="61" t="s">
        <v>390</v>
      </c>
      <c r="C27" s="59">
        <v>6</v>
      </c>
      <c r="D27" s="59" t="s">
        <v>337</v>
      </c>
      <c r="E27" s="60">
        <v>160.97</v>
      </c>
      <c r="F27" s="60" t="s">
        <v>391</v>
      </c>
      <c r="G27" s="60">
        <f t="shared" si="0"/>
        <v>965.81999999999994</v>
      </c>
    </row>
    <row r="28" spans="1:7" ht="102" customHeight="1">
      <c r="A28" s="56" t="s">
        <v>392</v>
      </c>
      <c r="B28" s="61" t="s">
        <v>393</v>
      </c>
      <c r="C28" s="59">
        <v>9</v>
      </c>
      <c r="D28" s="59" t="s">
        <v>337</v>
      </c>
      <c r="E28" s="60">
        <v>137.32</v>
      </c>
      <c r="F28" s="60" t="s">
        <v>394</v>
      </c>
      <c r="G28" s="60">
        <f t="shared" si="0"/>
        <v>1235.8799999999999</v>
      </c>
    </row>
    <row r="29" spans="1:7" ht="103.5" customHeight="1">
      <c r="A29" s="56" t="s">
        <v>395</v>
      </c>
      <c r="B29" s="61" t="s">
        <v>396</v>
      </c>
      <c r="C29" s="59">
        <v>12</v>
      </c>
      <c r="D29" s="59" t="s">
        <v>337</v>
      </c>
      <c r="E29" s="60">
        <v>1472</v>
      </c>
      <c r="F29" s="60" t="s">
        <v>397</v>
      </c>
      <c r="G29" s="60">
        <f t="shared" si="0"/>
        <v>17664</v>
      </c>
    </row>
    <row r="30" spans="1:7" ht="98.25" customHeight="1">
      <c r="A30" s="56" t="s">
        <v>398</v>
      </c>
      <c r="B30" s="61" t="s">
        <v>399</v>
      </c>
      <c r="C30" s="59">
        <v>3</v>
      </c>
      <c r="D30" s="59" t="s">
        <v>337</v>
      </c>
      <c r="E30" s="60">
        <v>146.71</v>
      </c>
      <c r="F30" s="60" t="s">
        <v>400</v>
      </c>
      <c r="G30" s="60">
        <f t="shared" si="0"/>
        <v>440.13</v>
      </c>
    </row>
    <row r="31" spans="1:7" ht="27.6" customHeight="1">
      <c r="A31" s="55" t="s">
        <v>401</v>
      </c>
      <c r="B31" s="55"/>
      <c r="C31" s="55"/>
      <c r="D31" s="55"/>
      <c r="E31" s="55"/>
      <c r="F31" s="55"/>
      <c r="G31" s="55">
        <f t="shared" si="0"/>
        <v>0</v>
      </c>
    </row>
    <row r="32" spans="1:7" ht="113.25" customHeight="1">
      <c r="A32" s="56" t="s">
        <v>328</v>
      </c>
      <c r="B32" s="61" t="s">
        <v>402</v>
      </c>
      <c r="C32" s="59">
        <v>18</v>
      </c>
      <c r="D32" s="59" t="s">
        <v>337</v>
      </c>
      <c r="E32" s="60">
        <v>237.28</v>
      </c>
      <c r="F32" s="60" t="s">
        <v>403</v>
      </c>
      <c r="G32" s="60">
        <f t="shared" si="0"/>
        <v>4271.04</v>
      </c>
    </row>
    <row r="33" spans="1:7" ht="81.75" customHeight="1">
      <c r="A33" s="56" t="s">
        <v>332</v>
      </c>
      <c r="B33" s="61" t="s">
        <v>404</v>
      </c>
      <c r="C33" s="59">
        <v>6</v>
      </c>
      <c r="D33" s="59" t="s">
        <v>337</v>
      </c>
      <c r="E33" s="60">
        <v>9.49</v>
      </c>
      <c r="F33" s="60" t="s">
        <v>405</v>
      </c>
      <c r="G33" s="60">
        <f t="shared" si="0"/>
        <v>56.94</v>
      </c>
    </row>
    <row r="34" spans="1:7" ht="110.25" customHeight="1">
      <c r="A34" s="56" t="s">
        <v>335</v>
      </c>
      <c r="B34" s="61" t="s">
        <v>406</v>
      </c>
      <c r="C34" s="59">
        <v>6</v>
      </c>
      <c r="D34" s="59" t="s">
        <v>337</v>
      </c>
      <c r="E34" s="60">
        <v>402.7</v>
      </c>
      <c r="F34" s="60" t="s">
        <v>407</v>
      </c>
      <c r="G34" s="60">
        <f t="shared" si="0"/>
        <v>2416.1999999999998</v>
      </c>
    </row>
    <row r="35" spans="1:7" ht="118.5" customHeight="1">
      <c r="A35" s="56" t="s">
        <v>339</v>
      </c>
      <c r="B35" s="61" t="s">
        <v>408</v>
      </c>
      <c r="C35" s="59">
        <v>3</v>
      </c>
      <c r="D35" s="59" t="s">
        <v>337</v>
      </c>
      <c r="E35" s="60">
        <v>2291.4699999999998</v>
      </c>
      <c r="F35" s="60" t="s">
        <v>409</v>
      </c>
      <c r="G35" s="60">
        <f t="shared" si="0"/>
        <v>6874.41</v>
      </c>
    </row>
    <row r="36" spans="1:7" ht="120.75" customHeight="1">
      <c r="A36" s="56" t="s">
        <v>352</v>
      </c>
      <c r="B36" s="61" t="s">
        <v>410</v>
      </c>
      <c r="C36" s="59">
        <v>1</v>
      </c>
      <c r="D36" s="59" t="s">
        <v>337</v>
      </c>
      <c r="E36" s="60">
        <v>2490.79</v>
      </c>
      <c r="F36" s="60" t="s">
        <v>411</v>
      </c>
      <c r="G36" s="60">
        <f t="shared" si="0"/>
        <v>2490.79</v>
      </c>
    </row>
    <row r="37" spans="1:7" ht="174" customHeight="1">
      <c r="A37" s="56" t="s">
        <v>355</v>
      </c>
      <c r="B37" s="61" t="s">
        <v>412</v>
      </c>
      <c r="C37" s="59">
        <v>3</v>
      </c>
      <c r="D37" s="59" t="s">
        <v>337</v>
      </c>
      <c r="E37" s="60">
        <v>2440.62</v>
      </c>
      <c r="F37" s="60" t="s">
        <v>413</v>
      </c>
      <c r="G37" s="60">
        <f t="shared" si="0"/>
        <v>7321.86</v>
      </c>
    </row>
    <row r="38" spans="1:7" ht="33.6" customHeight="1">
      <c r="A38" s="55" t="s">
        <v>414</v>
      </c>
      <c r="B38" s="55"/>
      <c r="C38" s="55"/>
      <c r="D38" s="55"/>
      <c r="E38" s="55"/>
      <c r="F38" s="55"/>
      <c r="G38" s="55">
        <f t="shared" ref="G38:G54" si="1">(C38*E38)</f>
        <v>0</v>
      </c>
    </row>
    <row r="39" spans="1:7" ht="99.75" customHeight="1">
      <c r="A39" s="56" t="s">
        <v>328</v>
      </c>
      <c r="B39" s="61" t="s">
        <v>415</v>
      </c>
      <c r="C39" s="59">
        <v>30</v>
      </c>
      <c r="D39" s="59" t="s">
        <v>366</v>
      </c>
      <c r="E39" s="60">
        <v>97.71</v>
      </c>
      <c r="F39" s="60" t="s">
        <v>416</v>
      </c>
      <c r="G39" s="60">
        <f t="shared" si="1"/>
        <v>2931.2999999999997</v>
      </c>
    </row>
    <row r="40" spans="1:7" ht="95.25" customHeight="1">
      <c r="A40" s="56" t="s">
        <v>332</v>
      </c>
      <c r="B40" s="61" t="s">
        <v>417</v>
      </c>
      <c r="C40" s="59">
        <v>30</v>
      </c>
      <c r="D40" s="59" t="s">
        <v>366</v>
      </c>
      <c r="E40" s="60">
        <v>108.07</v>
      </c>
      <c r="F40" s="60" t="s">
        <v>418</v>
      </c>
      <c r="G40" s="60">
        <f t="shared" si="1"/>
        <v>3242.1</v>
      </c>
    </row>
    <row r="41" spans="1:7" ht="99.75" customHeight="1">
      <c r="A41" s="56" t="s">
        <v>335</v>
      </c>
      <c r="B41" s="61" t="s">
        <v>419</v>
      </c>
      <c r="C41" s="59">
        <v>30</v>
      </c>
      <c r="D41" s="59" t="s">
        <v>366</v>
      </c>
      <c r="E41" s="60">
        <v>126.13</v>
      </c>
      <c r="F41" s="60" t="s">
        <v>420</v>
      </c>
      <c r="G41" s="60">
        <f t="shared" si="1"/>
        <v>3783.8999999999996</v>
      </c>
    </row>
    <row r="42" spans="1:7" ht="155.25" customHeight="1">
      <c r="A42" s="56" t="s">
        <v>339</v>
      </c>
      <c r="B42" s="61" t="s">
        <v>421</v>
      </c>
      <c r="C42" s="59">
        <v>80</v>
      </c>
      <c r="D42" s="59" t="s">
        <v>366</v>
      </c>
      <c r="E42" s="60">
        <v>231.95</v>
      </c>
      <c r="F42" s="60" t="s">
        <v>422</v>
      </c>
      <c r="G42" s="60">
        <f t="shared" si="1"/>
        <v>18556</v>
      </c>
    </row>
    <row r="43" spans="1:7" ht="125.25" customHeight="1">
      <c r="A43" s="56" t="s">
        <v>352</v>
      </c>
      <c r="B43" s="61" t="s">
        <v>423</v>
      </c>
      <c r="C43" s="59">
        <v>47</v>
      </c>
      <c r="D43" s="59" t="s">
        <v>366</v>
      </c>
      <c r="E43" s="60">
        <v>212.69</v>
      </c>
      <c r="F43" s="60" t="s">
        <v>424</v>
      </c>
      <c r="G43" s="60">
        <f t="shared" si="1"/>
        <v>9996.43</v>
      </c>
    </row>
    <row r="44" spans="1:7" ht="96.75" customHeight="1">
      <c r="A44" s="56" t="s">
        <v>355</v>
      </c>
      <c r="B44" s="61" t="s">
        <v>425</v>
      </c>
      <c r="C44" s="59">
        <v>47</v>
      </c>
      <c r="D44" s="59" t="s">
        <v>366</v>
      </c>
      <c r="E44" s="60">
        <v>290.14999999999998</v>
      </c>
      <c r="F44" s="60" t="s">
        <v>426</v>
      </c>
      <c r="G44" s="60">
        <f t="shared" si="1"/>
        <v>13637.05</v>
      </c>
    </row>
    <row r="45" spans="1:7" ht="77.25" customHeight="1">
      <c r="A45" s="56" t="s">
        <v>358</v>
      </c>
      <c r="B45" s="61" t="s">
        <v>427</v>
      </c>
      <c r="C45" s="59">
        <v>5</v>
      </c>
      <c r="D45" s="59" t="s">
        <v>366</v>
      </c>
      <c r="E45" s="60">
        <v>377.28</v>
      </c>
      <c r="F45" s="60" t="s">
        <v>428</v>
      </c>
      <c r="G45" s="60">
        <f t="shared" si="1"/>
        <v>1886.3999999999999</v>
      </c>
    </row>
    <row r="46" spans="1:7" ht="111" customHeight="1">
      <c r="A46" s="56" t="s">
        <v>361</v>
      </c>
      <c r="B46" s="61" t="s">
        <v>429</v>
      </c>
      <c r="C46" s="59">
        <v>6</v>
      </c>
      <c r="D46" s="59" t="s">
        <v>430</v>
      </c>
      <c r="E46" s="60">
        <v>250.84</v>
      </c>
      <c r="F46" s="60" t="s">
        <v>431</v>
      </c>
      <c r="G46" s="60">
        <f t="shared" si="1"/>
        <v>1505.04</v>
      </c>
    </row>
    <row r="47" spans="1:7" ht="107.25" customHeight="1">
      <c r="A47" s="56" t="s">
        <v>364</v>
      </c>
      <c r="B47" s="61" t="s">
        <v>432</v>
      </c>
      <c r="C47" s="59">
        <v>17</v>
      </c>
      <c r="D47" s="59" t="s">
        <v>366</v>
      </c>
      <c r="E47" s="60">
        <v>89.49</v>
      </c>
      <c r="F47" s="60" t="s">
        <v>433</v>
      </c>
      <c r="G47" s="60">
        <f t="shared" si="1"/>
        <v>1521.33</v>
      </c>
    </row>
    <row r="48" spans="1:7" ht="101.25" customHeight="1">
      <c r="A48" s="56" t="s">
        <v>368</v>
      </c>
      <c r="B48" s="61" t="s">
        <v>434</v>
      </c>
      <c r="C48" s="59">
        <v>36</v>
      </c>
      <c r="D48" s="59" t="s">
        <v>366</v>
      </c>
      <c r="E48" s="60">
        <v>169.49</v>
      </c>
      <c r="F48" s="60" t="s">
        <v>435</v>
      </c>
      <c r="G48" s="60">
        <f t="shared" si="1"/>
        <v>6101.64</v>
      </c>
    </row>
    <row r="49" spans="1:7" ht="90.75" customHeight="1">
      <c r="A49" s="56" t="s">
        <v>371</v>
      </c>
      <c r="B49" s="61" t="s">
        <v>436</v>
      </c>
      <c r="C49" s="59">
        <v>18</v>
      </c>
      <c r="D49" s="59" t="s">
        <v>366</v>
      </c>
      <c r="E49" s="60">
        <v>197.96</v>
      </c>
      <c r="F49" s="60" t="s">
        <v>437</v>
      </c>
      <c r="G49" s="60">
        <f t="shared" si="1"/>
        <v>3563.28</v>
      </c>
    </row>
    <row r="50" spans="1:7" ht="30.6" customHeight="1">
      <c r="A50" s="64" t="s">
        <v>438</v>
      </c>
      <c r="B50" s="64"/>
      <c r="C50" s="64"/>
      <c r="D50" s="64"/>
      <c r="E50" s="64"/>
      <c r="F50" s="64"/>
      <c r="G50" s="64">
        <f t="shared" si="1"/>
        <v>0</v>
      </c>
    </row>
    <row r="51" spans="1:7" ht="132" customHeight="1">
      <c r="A51" s="56" t="s">
        <v>328</v>
      </c>
      <c r="B51" s="61" t="s">
        <v>439</v>
      </c>
      <c r="C51" s="59">
        <v>15</v>
      </c>
      <c r="D51" s="59" t="s">
        <v>366</v>
      </c>
      <c r="E51" s="60">
        <v>166.78</v>
      </c>
      <c r="F51" s="60" t="s">
        <v>440</v>
      </c>
      <c r="G51" s="60">
        <f t="shared" si="1"/>
        <v>2501.6999999999998</v>
      </c>
    </row>
    <row r="52" spans="1:7" ht="111.75" customHeight="1">
      <c r="A52" s="56" t="s">
        <v>332</v>
      </c>
      <c r="B52" s="61" t="s">
        <v>441</v>
      </c>
      <c r="C52" s="59">
        <v>3</v>
      </c>
      <c r="D52" s="59" t="s">
        <v>430</v>
      </c>
      <c r="E52" s="60">
        <v>4904.29</v>
      </c>
      <c r="F52" s="60" t="s">
        <v>442</v>
      </c>
      <c r="G52" s="60">
        <f t="shared" si="1"/>
        <v>14712.869999999999</v>
      </c>
    </row>
    <row r="53" spans="1:7" ht="99.75" customHeight="1">
      <c r="A53" s="56" t="s">
        <v>335</v>
      </c>
      <c r="B53" s="61" t="s">
        <v>443</v>
      </c>
      <c r="C53" s="59">
        <v>18</v>
      </c>
      <c r="D53" s="59" t="s">
        <v>366</v>
      </c>
      <c r="E53" s="60">
        <v>226.44</v>
      </c>
      <c r="F53" s="60" t="s">
        <v>444</v>
      </c>
      <c r="G53" s="60">
        <f t="shared" si="1"/>
        <v>4075.92</v>
      </c>
    </row>
    <row r="54" spans="1:7" ht="107.25" customHeight="1">
      <c r="A54" s="56" t="s">
        <v>339</v>
      </c>
      <c r="B54" s="61" t="s">
        <v>445</v>
      </c>
      <c r="C54" s="59">
        <v>12</v>
      </c>
      <c r="D54" s="59" t="s">
        <v>337</v>
      </c>
      <c r="E54" s="60">
        <v>27.98</v>
      </c>
      <c r="F54" s="60" t="s">
        <v>446</v>
      </c>
      <c r="G54" s="60">
        <f t="shared" si="1"/>
        <v>335.76</v>
      </c>
    </row>
    <row r="55" spans="1:7" ht="19.350000000000001" customHeight="1">
      <c r="A55" s="65"/>
      <c r="B55" s="66" t="s">
        <v>262</v>
      </c>
      <c r="C55" s="67"/>
      <c r="D55" s="67"/>
      <c r="E55" s="68"/>
      <c r="F55" s="68"/>
      <c r="G55" s="69">
        <f>SUM(G6:G54)</f>
        <v>300071.35600000009</v>
      </c>
    </row>
    <row r="56" spans="1:7" ht="20.85" customHeight="1">
      <c r="A56" s="70"/>
      <c r="B56" s="66" t="s">
        <v>447</v>
      </c>
      <c r="C56" s="70"/>
      <c r="D56" s="70"/>
      <c r="E56" s="70"/>
      <c r="F56" s="70"/>
      <c r="G56" s="69">
        <f>ROUND(G55,0)</f>
        <v>300071</v>
      </c>
    </row>
    <row r="57" spans="1:7" ht="15.75">
      <c r="A57" s="71"/>
      <c r="B57" s="72"/>
      <c r="C57" s="71"/>
      <c r="D57" s="71"/>
      <c r="E57" s="71"/>
      <c r="F57" s="71"/>
      <c r="G57" s="73"/>
    </row>
    <row r="58" spans="1:7" ht="15.75">
      <c r="A58" s="74" t="s">
        <v>448</v>
      </c>
      <c r="B58" s="74"/>
      <c r="C58" s="74"/>
      <c r="D58" s="74"/>
      <c r="E58" s="74"/>
      <c r="F58" s="74"/>
      <c r="G58" s="74"/>
    </row>
    <row r="59" spans="1:7" ht="15.75">
      <c r="A59" s="75"/>
      <c r="B59" s="76"/>
      <c r="C59" s="75"/>
      <c r="D59" s="75"/>
      <c r="E59" s="75"/>
      <c r="F59" s="75"/>
      <c r="G59" s="75"/>
    </row>
    <row r="60" spans="1:7" ht="15.75">
      <c r="A60" s="75"/>
      <c r="B60" s="76"/>
      <c r="C60" s="75"/>
      <c r="D60" s="75"/>
      <c r="E60" s="75"/>
      <c r="F60" s="75"/>
      <c r="G60" s="75"/>
    </row>
    <row r="61" spans="1:7" s="53" customFormat="1" ht="15.75">
      <c r="A61" s="77" t="s">
        <v>449</v>
      </c>
      <c r="B61" s="78"/>
      <c r="C61" s="79"/>
      <c r="D61" s="79"/>
      <c r="E61" s="79"/>
      <c r="F61" s="79"/>
      <c r="G61" s="79" t="s">
        <v>450</v>
      </c>
    </row>
    <row r="62" spans="1:7" s="53" customFormat="1" ht="15.75">
      <c r="A62" s="77"/>
      <c r="B62" s="80"/>
      <c r="C62" s="79"/>
      <c r="D62" s="79"/>
      <c r="E62" s="79"/>
      <c r="F62" s="79"/>
      <c r="G62" s="79"/>
    </row>
    <row r="63" spans="1:7" s="53" customFormat="1" ht="15.75">
      <c r="A63" s="77" t="s">
        <v>328</v>
      </c>
      <c r="B63" s="80" t="s">
        <v>451</v>
      </c>
      <c r="C63" s="79"/>
      <c r="D63" s="79"/>
      <c r="E63" s="79"/>
      <c r="F63" s="79"/>
      <c r="G63" s="79"/>
    </row>
    <row r="64" spans="1:7" s="53" customFormat="1" ht="15.75">
      <c r="A64" s="77"/>
      <c r="B64" s="80"/>
      <c r="C64" s="79"/>
      <c r="D64" s="79"/>
      <c r="E64" s="79"/>
      <c r="F64" s="79"/>
      <c r="G64" s="79"/>
    </row>
    <row r="65" spans="1:7" s="53" customFormat="1" ht="15.75">
      <c r="A65" s="77" t="s">
        <v>332</v>
      </c>
      <c r="B65" s="81" t="s">
        <v>452</v>
      </c>
      <c r="C65" s="81"/>
      <c r="D65" s="81"/>
      <c r="E65" s="81"/>
      <c r="F65" s="79"/>
      <c r="G65" s="79"/>
    </row>
    <row r="66" spans="1:7" s="53" customFormat="1" ht="15.75">
      <c r="A66" s="77"/>
      <c r="B66" s="82"/>
      <c r="C66" s="77"/>
      <c r="D66" s="77"/>
      <c r="E66" s="77"/>
      <c r="F66" s="79"/>
      <c r="G66" s="79"/>
    </row>
    <row r="67" spans="1:7" s="53" customFormat="1" ht="15.75">
      <c r="A67" s="77" t="s">
        <v>335</v>
      </c>
      <c r="B67" s="81" t="s">
        <v>453</v>
      </c>
      <c r="C67" s="81"/>
      <c r="D67" s="81"/>
      <c r="E67" s="81"/>
      <c r="F67" s="79"/>
      <c r="G67" s="79"/>
    </row>
    <row r="68" spans="1:7" ht="15.75">
      <c r="A68" s="77"/>
      <c r="B68" s="83"/>
      <c r="C68" s="77"/>
      <c r="D68" s="77"/>
      <c r="E68" s="77"/>
      <c r="F68" s="79"/>
      <c r="G68" s="79"/>
    </row>
    <row r="69" spans="1:7" ht="15.75">
      <c r="A69" s="77"/>
      <c r="B69" s="84" t="s">
        <v>454</v>
      </c>
      <c r="C69" s="84"/>
      <c r="D69" s="84"/>
      <c r="E69" s="84"/>
      <c r="F69" s="84"/>
      <c r="G69" s="84"/>
    </row>
    <row r="70" spans="1:7" ht="15.75">
      <c r="A70" s="85"/>
      <c r="B70" s="85"/>
      <c r="C70" s="79"/>
      <c r="D70" s="79"/>
      <c r="E70" s="79"/>
      <c r="F70" s="86"/>
      <c r="G70" s="86"/>
    </row>
    <row r="71" spans="1:7" ht="15.75">
      <c r="A71" s="77"/>
      <c r="B71" s="83"/>
      <c r="C71" s="77"/>
      <c r="D71" s="77"/>
      <c r="E71" s="77"/>
      <c r="F71" s="79"/>
      <c r="G71" s="79"/>
    </row>
    <row r="72" spans="1:7" ht="15.75">
      <c r="A72" s="77"/>
      <c r="B72" s="83"/>
      <c r="C72" s="77"/>
      <c r="D72" s="77"/>
      <c r="E72" s="77"/>
      <c r="F72" s="79"/>
      <c r="G72" s="79"/>
    </row>
    <row r="73" spans="1:7" ht="15.75">
      <c r="A73" s="77"/>
      <c r="B73" s="83"/>
      <c r="C73" s="77"/>
      <c r="D73" s="77"/>
      <c r="E73" s="77"/>
      <c r="F73" s="79"/>
      <c r="G73" s="79"/>
    </row>
    <row r="74" spans="1:7" ht="15.75">
      <c r="A74" s="87" t="s">
        <v>455</v>
      </c>
      <c r="B74" s="87"/>
      <c r="C74" s="77"/>
      <c r="D74" s="77"/>
      <c r="E74" s="77"/>
      <c r="F74" s="88" t="s">
        <v>456</v>
      </c>
      <c r="G74" s="88"/>
    </row>
    <row r="75" spans="1:7">
      <c r="A75" s="52"/>
      <c r="B75" s="54"/>
      <c r="C75" s="52"/>
      <c r="D75" s="52"/>
      <c r="E75" s="52"/>
      <c r="F75" s="89"/>
      <c r="G75" s="89"/>
    </row>
    <row r="76" spans="1:7">
      <c r="A76" s="52"/>
      <c r="B76" s="54"/>
      <c r="C76" s="52"/>
      <c r="D76" s="52"/>
      <c r="E76" s="52"/>
      <c r="F76" s="89"/>
      <c r="G76" s="89"/>
    </row>
    <row r="77" spans="1:7">
      <c r="A77" s="52"/>
      <c r="B77" s="54"/>
      <c r="C77" s="52"/>
      <c r="D77" s="52"/>
      <c r="E77" s="52"/>
      <c r="F77" s="89"/>
      <c r="G77" s="89"/>
    </row>
    <row r="78" spans="1:7">
      <c r="A78" s="52"/>
      <c r="B78" s="54"/>
      <c r="C78" s="52"/>
      <c r="D78" s="52"/>
      <c r="E78" s="52"/>
      <c r="F78" s="89"/>
      <c r="G78" s="89"/>
    </row>
    <row r="79" spans="1:7">
      <c r="A79" s="52"/>
      <c r="B79" s="54"/>
      <c r="C79" s="52"/>
      <c r="D79" s="52"/>
      <c r="E79" s="52"/>
      <c r="F79" s="89"/>
      <c r="G79" s="89"/>
    </row>
    <row r="80" spans="1:7">
      <c r="A80" s="52"/>
      <c r="B80" s="54"/>
      <c r="C80" s="52"/>
      <c r="D80" s="52"/>
      <c r="E80" s="52"/>
    </row>
    <row r="81" spans="1:7">
      <c r="A81" s="52"/>
      <c r="B81" s="54"/>
      <c r="C81" s="52"/>
      <c r="D81" s="52"/>
      <c r="E81" s="52"/>
    </row>
    <row r="82" spans="1:7">
      <c r="A82" s="52"/>
      <c r="B82" s="54"/>
      <c r="C82" s="52"/>
      <c r="D82" s="52"/>
      <c r="E82" s="52"/>
    </row>
    <row r="83" spans="1:7">
      <c r="A83" s="52"/>
      <c r="B83" s="54"/>
      <c r="C83" s="52"/>
      <c r="D83" s="52"/>
      <c r="E83" s="52"/>
    </row>
    <row r="84" spans="1:7">
      <c r="A84" s="52"/>
      <c r="B84" s="54"/>
      <c r="C84" s="52"/>
      <c r="D84" s="52"/>
      <c r="E84" s="52"/>
    </row>
    <row r="85" spans="1:7">
      <c r="A85" s="52"/>
      <c r="B85" s="54"/>
      <c r="C85" s="52"/>
      <c r="D85" s="52"/>
      <c r="E85" s="52"/>
    </row>
    <row r="86" spans="1:7">
      <c r="A86" s="52"/>
      <c r="B86" s="54"/>
      <c r="C86" s="52"/>
      <c r="D86" s="52"/>
      <c r="E86" s="52"/>
    </row>
    <row r="87" spans="1:7">
      <c r="A87" s="52"/>
      <c r="B87" s="54"/>
      <c r="C87" s="52"/>
      <c r="D87" s="52"/>
      <c r="E87" s="52"/>
    </row>
    <row r="88" spans="1:7">
      <c r="A88" s="52"/>
      <c r="B88" s="54"/>
      <c r="C88" s="52"/>
      <c r="D88" s="52"/>
      <c r="E88" s="52"/>
    </row>
    <row r="89" spans="1:7">
      <c r="A89" s="52"/>
      <c r="B89" s="54"/>
      <c r="C89" s="52"/>
      <c r="D89" s="52"/>
      <c r="E89" s="52"/>
    </row>
    <row r="90" spans="1:7">
      <c r="A90" s="52"/>
      <c r="B90" s="54"/>
      <c r="C90" s="52"/>
      <c r="D90" s="52"/>
      <c r="E90" s="52"/>
    </row>
    <row r="91" spans="1:7">
      <c r="A91" s="52"/>
      <c r="B91" s="54"/>
      <c r="C91" s="52"/>
      <c r="D91" s="52"/>
      <c r="E91" s="52"/>
    </row>
    <row r="92" spans="1:7">
      <c r="A92" s="52"/>
      <c r="B92" s="54"/>
      <c r="C92" s="52"/>
      <c r="D92" s="52"/>
      <c r="E92" s="52"/>
    </row>
    <row r="93" spans="1:7" s="53" customFormat="1">
      <c r="A93" s="51"/>
      <c r="C93" s="51"/>
      <c r="D93" s="51"/>
      <c r="E93" s="51"/>
      <c r="F93" s="51"/>
      <c r="G93" s="51"/>
    </row>
  </sheetData>
  <mergeCells count="16">
    <mergeCell ref="B67:E67"/>
    <mergeCell ref="B69:G69"/>
    <mergeCell ref="A70:B70"/>
    <mergeCell ref="F70:G70"/>
    <mergeCell ref="A74:B74"/>
    <mergeCell ref="F74:G74"/>
    <mergeCell ref="A31:G31"/>
    <mergeCell ref="A38:G38"/>
    <mergeCell ref="A50:G50"/>
    <mergeCell ref="A58:G58"/>
    <mergeCell ref="B65:E65"/>
    <mergeCell ref="A1:G1"/>
    <mergeCell ref="A2:G2"/>
    <mergeCell ref="A3:G3"/>
    <mergeCell ref="A5:G5"/>
    <mergeCell ref="B10:G10"/>
  </mergeCells>
  <pageMargins left="0.5625" right="0.7" top="0.452777777777778" bottom="0.75" header="0.3" footer="0.3"/>
  <pageSetup scale="98" firstPageNumber="0" orientation="landscape" horizontalDpi="300" verticalDpi="300" r:id="rId1"/>
  <headerFooter>
    <oddHeader>&amp;C&amp;"Times New Roman,Bold"SHEDULE</oddHeader>
    <oddFooter>&amp;CPage &amp;P</oddFooter>
  </headerFooter>
  <rowBreaks count="2" manualBreakCount="2">
    <brk id="11" max="16383" man="1"/>
    <brk id="16" max="16383" man="1"/>
  </rowBreaks>
</worksheet>
</file>

<file path=xl/worksheets/sheet5.xml><?xml version="1.0" encoding="utf-8"?>
<worksheet xmlns="http://schemas.openxmlformats.org/spreadsheetml/2006/main" xmlns:r="http://schemas.openxmlformats.org/officeDocument/2006/relationships">
  <dimension ref="J11:P17"/>
  <sheetViews>
    <sheetView workbookViewId="0">
      <selection activeCell="O16" sqref="O16"/>
    </sheetView>
  </sheetViews>
  <sheetFormatPr defaultColWidth="8.5703125" defaultRowHeight="15"/>
  <sheetData>
    <row r="11" spans="10:16">
      <c r="J11">
        <v>5440</v>
      </c>
      <c r="L11">
        <f>5440*100</f>
        <v>544000</v>
      </c>
      <c r="P11">
        <f>8940/30</f>
        <v>298</v>
      </c>
    </row>
    <row r="12" spans="10:16">
      <c r="J12">
        <f>+J11/1.18</f>
        <v>4610.1694915254238</v>
      </c>
      <c r="L12">
        <f>+L11/118</f>
        <v>4610.1694915254238</v>
      </c>
    </row>
    <row r="16" spans="10:16">
      <c r="M16">
        <v>298</v>
      </c>
    </row>
    <row r="17" spans="13:13">
      <c r="M17">
        <f>+M16/1.18</f>
        <v>252.54237288135596</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161</TotalTime>
  <Application>LibreOffice/6.4.7.2$Linux_X86_64 LibreOffice_project/40$Build-2</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Sheet2</vt:lpstr>
      <vt:lpstr>estimate </vt:lpstr>
      <vt:lpstr>Sheet1</vt:lpstr>
      <vt:lpstr>qs</vt:lpstr>
      <vt:lpstr>Sheet3</vt:lpstr>
      <vt:lpstr>qs!Print_Area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SOUMYA</dc:creator>
  <cp:lastModifiedBy>SAUMYA</cp:lastModifiedBy>
  <cp:revision>24</cp:revision>
  <cp:lastPrinted>2022-03-08T09:35:05Z</cp:lastPrinted>
  <dcterms:created xsi:type="dcterms:W3CDTF">2006-09-16T00:00:00Z</dcterms:created>
  <dcterms:modified xsi:type="dcterms:W3CDTF">2022-03-08T09:36:07Z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